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Y:\LfL\OrgEinheiten\IBA\AB4\4a Milch\Guido Hofmann\Eigene Veröffentlichungen\2024 07 Internet-BF-Auswertung verbraucherorientiert\"/>
    </mc:Choice>
  </mc:AlternateContent>
  <xr:revisionPtr revIDLastSave="0" documentId="13_ncr:1_{2378226A-C620-4309-8419-EC4E026EE4A5}" xr6:coauthVersionLast="47" xr6:coauthVersionMax="47" xr10:uidLastSave="{00000000-0000-0000-0000-000000000000}"/>
  <bookViews>
    <workbookView xWindow="-103" yWindow="-103" windowWidth="33120" windowHeight="18274" xr2:uid="{DE7A7C77-6C86-43E5-8385-CCC7A28C3B73}"/>
  </bookViews>
  <sheets>
    <sheet name="Interaktiv BY" sheetId="1" r:id="rId1"/>
  </sheets>
  <definedNames>
    <definedName name="_UEB1" localSheetId="0">#REF!</definedName>
    <definedName name="_UEB1">#REF!</definedName>
    <definedName name="_UEB2" localSheetId="0">#REF!</definedName>
    <definedName name="_UEB2">#REF!</definedName>
    <definedName name="BLATT1" localSheetId="0">#REF!</definedName>
    <definedName name="BLATT1">#REF!</definedName>
    <definedName name="BLATT2">#REF!</definedName>
    <definedName name="BLATT3">#REF!</definedName>
    <definedName name="BLATT4">#REF!</definedName>
    <definedName name="BLATT5">#REF!</definedName>
    <definedName name="BLATT7">#REF!</definedName>
    <definedName name="_xlnm.Print_Area" localSheetId="0">'Interaktiv BY'!$A$1:$K$231</definedName>
    <definedName name="DRUCKE" localSheetId="0">#REF!</definedName>
    <definedName name="DRUCKE">#REF!</definedName>
    <definedName name="JAHRB" localSheetId="0">#REF!</definedName>
    <definedName name="JAHRB">#REF!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63" i="1" l="1"/>
  <c r="K267" i="1"/>
  <c r="J267" i="1"/>
  <c r="J268" i="1" s="1"/>
  <c r="J269" i="1" s="1"/>
  <c r="J86" i="1" s="1"/>
  <c r="I267" i="1"/>
  <c r="H267" i="1"/>
  <c r="G267" i="1"/>
  <c r="K58" i="1"/>
  <c r="G58" i="1"/>
  <c r="K261" i="1"/>
  <c r="J261" i="1"/>
  <c r="I261" i="1"/>
  <c r="H261" i="1"/>
  <c r="G261" i="1"/>
  <c r="K57" i="1"/>
  <c r="H57" i="1"/>
  <c r="K256" i="1"/>
  <c r="J256" i="1"/>
  <c r="I256" i="1"/>
  <c r="H256" i="1"/>
  <c r="G256" i="1"/>
  <c r="G257" i="1" s="1"/>
  <c r="G82" i="1" s="1"/>
  <c r="H53" i="1"/>
  <c r="K249" i="1"/>
  <c r="K251" i="1" s="1"/>
  <c r="K252" i="1" s="1"/>
  <c r="K81" i="1" s="1"/>
  <c r="J249" i="1"/>
  <c r="I249" i="1"/>
  <c r="H249" i="1"/>
  <c r="G249" i="1"/>
  <c r="K171" i="1"/>
  <c r="D165" i="1"/>
  <c r="G283" i="1"/>
  <c r="I213" i="1"/>
  <c r="H213" i="1"/>
  <c r="G213" i="1"/>
  <c r="F213" i="1"/>
  <c r="E213" i="1"/>
  <c r="B80" i="1"/>
  <c r="J58" i="1"/>
  <c r="G57" i="1"/>
  <c r="K53" i="1"/>
  <c r="K54" i="1" s="1"/>
  <c r="J53" i="1"/>
  <c r="K52" i="1"/>
  <c r="I215" i="1"/>
  <c r="J167" i="1"/>
  <c r="I88" i="1"/>
  <c r="H88" i="1"/>
  <c r="G49" i="1"/>
  <c r="E216" i="1" s="1"/>
  <c r="I214" i="1"/>
  <c r="G214" i="1"/>
  <c r="H169" i="1"/>
  <c r="G169" i="1"/>
  <c r="K80" i="1"/>
  <c r="J80" i="1"/>
  <c r="I80" i="1"/>
  <c r="H80" i="1"/>
  <c r="G80" i="1"/>
  <c r="G163" i="1" s="1"/>
  <c r="G251" i="1" l="1"/>
  <c r="G252" i="1" s="1"/>
  <c r="G81" i="1" s="1"/>
  <c r="G83" i="1" s="1"/>
  <c r="G84" i="1" s="1"/>
  <c r="K262" i="1"/>
  <c r="K263" i="1" s="1"/>
  <c r="K85" i="1" s="1"/>
  <c r="J251" i="1"/>
  <c r="J171" i="1"/>
  <c r="H171" i="1"/>
  <c r="K55" i="1"/>
  <c r="K56" i="1" s="1"/>
  <c r="K257" i="1"/>
  <c r="K82" i="1" s="1"/>
  <c r="K83" i="1" s="1"/>
  <c r="I251" i="1"/>
  <c r="I252" i="1" s="1"/>
  <c r="I81" i="1" s="1"/>
  <c r="I268" i="1"/>
  <c r="I269" i="1" s="1"/>
  <c r="I86" i="1" s="1"/>
  <c r="H60" i="1"/>
  <c r="I60" i="1"/>
  <c r="J262" i="1"/>
  <c r="J263" i="1" s="1"/>
  <c r="J85" i="1" s="1"/>
  <c r="G53" i="1"/>
  <c r="G54" i="1" s="1"/>
  <c r="I171" i="1"/>
  <c r="G262" i="1"/>
  <c r="G263" i="1" s="1"/>
  <c r="G85" i="1" s="1"/>
  <c r="G285" i="1"/>
  <c r="G288" i="1"/>
  <c r="H262" i="1"/>
  <c r="H263" i="1" s="1"/>
  <c r="H85" i="1" s="1"/>
  <c r="G268" i="1"/>
  <c r="G269" i="1" s="1"/>
  <c r="G86" i="1" s="1"/>
  <c r="J50" i="1"/>
  <c r="H217" i="1" s="1"/>
  <c r="G286" i="1"/>
  <c r="J252" i="1"/>
  <c r="J81" i="1" s="1"/>
  <c r="J83" i="1" s="1"/>
  <c r="H251" i="1"/>
  <c r="H252" i="1" s="1"/>
  <c r="H81" i="1" s="1"/>
  <c r="K49" i="1"/>
  <c r="I216" i="1" s="1"/>
  <c r="G52" i="1"/>
  <c r="G287" i="1"/>
  <c r="K169" i="1"/>
  <c r="I257" i="1"/>
  <c r="I82" i="1" s="1"/>
  <c r="K268" i="1"/>
  <c r="K269" i="1" s="1"/>
  <c r="K86" i="1" s="1"/>
  <c r="J49" i="1"/>
  <c r="H216" i="1" s="1"/>
  <c r="K60" i="1"/>
  <c r="H52" i="1"/>
  <c r="H55" i="1" s="1"/>
  <c r="G284" i="1"/>
  <c r="J257" i="1"/>
  <c r="J82" i="1" s="1"/>
  <c r="K165" i="1"/>
  <c r="G165" i="1"/>
  <c r="J165" i="1"/>
  <c r="H165" i="1"/>
  <c r="I165" i="1"/>
  <c r="E189" i="1"/>
  <c r="H91" i="1"/>
  <c r="J163" i="1"/>
  <c r="H189" i="1" s="1"/>
  <c r="F91" i="1"/>
  <c r="H163" i="1"/>
  <c r="G91" i="1"/>
  <c r="I163" i="1"/>
  <c r="G189" i="1" s="1"/>
  <c r="H56" i="1"/>
  <c r="K163" i="1"/>
  <c r="I91" i="1"/>
  <c r="G50" i="1"/>
  <c r="E217" i="1" s="1"/>
  <c r="H49" i="1"/>
  <c r="F216" i="1" s="1"/>
  <c r="K50" i="1"/>
  <c r="I217" i="1" s="1"/>
  <c r="I53" i="1"/>
  <c r="I54" i="1" s="1"/>
  <c r="H58" i="1"/>
  <c r="J88" i="1"/>
  <c r="E91" i="1"/>
  <c r="K167" i="1"/>
  <c r="I169" i="1"/>
  <c r="H214" i="1"/>
  <c r="I49" i="1"/>
  <c r="G216" i="1" s="1"/>
  <c r="I58" i="1"/>
  <c r="G60" i="1"/>
  <c r="K88" i="1"/>
  <c r="J169" i="1"/>
  <c r="I262" i="1"/>
  <c r="I263" i="1" s="1"/>
  <c r="I85" i="1" s="1"/>
  <c r="H268" i="1"/>
  <c r="H269" i="1" s="1"/>
  <c r="H86" i="1" s="1"/>
  <c r="I57" i="1"/>
  <c r="J60" i="1"/>
  <c r="G167" i="1"/>
  <c r="G215" i="1"/>
  <c r="H257" i="1"/>
  <c r="H82" i="1" s="1"/>
  <c r="I52" i="1"/>
  <c r="G88" i="1"/>
  <c r="H167" i="1"/>
  <c r="E214" i="1"/>
  <c r="H215" i="1"/>
  <c r="E215" i="1"/>
  <c r="J52" i="1"/>
  <c r="J55" i="1" s="1"/>
  <c r="J57" i="1"/>
  <c r="I167" i="1"/>
  <c r="F214" i="1"/>
  <c r="F215" i="1"/>
  <c r="H50" i="1"/>
  <c r="F217" i="1" s="1"/>
  <c r="I50" i="1"/>
  <c r="G217" i="1" s="1"/>
  <c r="I83" i="1" l="1"/>
  <c r="H54" i="1"/>
  <c r="J54" i="1"/>
  <c r="H59" i="1"/>
  <c r="H61" i="1" s="1"/>
  <c r="I55" i="1"/>
  <c r="G87" i="1"/>
  <c r="K59" i="1"/>
  <c r="K61" i="1" s="1"/>
  <c r="K166" i="1" s="1"/>
  <c r="K168" i="1" s="1"/>
  <c r="K170" i="1" s="1"/>
  <c r="K172" i="1" s="1"/>
  <c r="G55" i="1"/>
  <c r="K84" i="1"/>
  <c r="K87" i="1"/>
  <c r="K89" i="1" s="1"/>
  <c r="I93" i="1" s="1"/>
  <c r="H83" i="1"/>
  <c r="H87" i="1" s="1"/>
  <c r="H89" i="1" s="1"/>
  <c r="F93" i="1" s="1"/>
  <c r="F92" i="1"/>
  <c r="H164" i="1"/>
  <c r="I56" i="1"/>
  <c r="I59" i="1"/>
  <c r="I61" i="1" s="1"/>
  <c r="I166" i="1" s="1"/>
  <c r="I168" i="1" s="1"/>
  <c r="I170" i="1" s="1"/>
  <c r="I172" i="1" s="1"/>
  <c r="G89" i="1"/>
  <c r="E93" i="1" s="1"/>
  <c r="G191" i="1"/>
  <c r="I189" i="1"/>
  <c r="E191" i="1"/>
  <c r="J87" i="1"/>
  <c r="J89" i="1" s="1"/>
  <c r="H93" i="1" s="1"/>
  <c r="J84" i="1"/>
  <c r="F189" i="1"/>
  <c r="J59" i="1"/>
  <c r="J61" i="1" s="1"/>
  <c r="J166" i="1" s="1"/>
  <c r="J168" i="1" s="1"/>
  <c r="J170" i="1" s="1"/>
  <c r="J172" i="1" s="1"/>
  <c r="J56" i="1"/>
  <c r="I191" i="1"/>
  <c r="H191" i="1"/>
  <c r="I84" i="1"/>
  <c r="I87" i="1"/>
  <c r="I89" i="1" s="1"/>
  <c r="G93" i="1" s="1"/>
  <c r="F191" i="1"/>
  <c r="H166" i="1"/>
  <c r="H168" i="1" s="1"/>
  <c r="H170" i="1" s="1"/>
  <c r="H172" i="1" s="1"/>
  <c r="H84" i="1" l="1"/>
  <c r="K164" i="1"/>
  <c r="I92" i="1"/>
  <c r="G59" i="1"/>
  <c r="G61" i="1" s="1"/>
  <c r="G56" i="1"/>
  <c r="I173" i="1"/>
  <c r="G190" i="1"/>
  <c r="F190" i="1"/>
  <c r="H173" i="1"/>
  <c r="J173" i="1"/>
  <c r="H190" i="1"/>
  <c r="K173" i="1"/>
  <c r="I190" i="1"/>
  <c r="G92" i="1"/>
  <c r="I164" i="1"/>
  <c r="J164" i="1"/>
  <c r="H92" i="1"/>
  <c r="G166" i="1" l="1"/>
  <c r="G168" i="1" s="1"/>
  <c r="G170" i="1" s="1"/>
  <c r="G172" i="1" s="1"/>
  <c r="E92" i="1"/>
  <c r="G164" i="1"/>
  <c r="E190" i="1" l="1"/>
  <c r="G173" i="1"/>
</calcChain>
</file>

<file path=xl/sharedStrings.xml><?xml version="1.0" encoding="utf-8"?>
<sst xmlns="http://schemas.openxmlformats.org/spreadsheetml/2006/main" count="178" uniqueCount="125">
  <si>
    <t xml:space="preserve"> </t>
  </si>
  <si>
    <t>Interaktive Anwendung:</t>
  </si>
  <si>
    <t>Was verdienen unsere Milchviehbetriebe in Bayern?</t>
  </si>
  <si>
    <t>Was ist mir die regionale Milch aus kleinen Kuhställen wert?</t>
  </si>
  <si>
    <t>Die Rechnung für die Unternehmerfamilie:</t>
  </si>
  <si>
    <t>BMEL-Test- + Auflagenbuchführung Bayern</t>
  </si>
  <si>
    <t>Verkaufte Milch</t>
  </si>
  <si>
    <t>Geleistete Familienarbeitsstunden</t>
  </si>
  <si>
    <t>Familienarbeitsstunden / Milchkuh</t>
  </si>
  <si>
    <t>Verkaufte Milch / Familienarbeitsstunde</t>
  </si>
  <si>
    <t>Jährlicher Gewinn ohne erhaltene Prämienzahlungen</t>
  </si>
  <si>
    <t>€/Jahr</t>
  </si>
  <si>
    <t xml:space="preserve"> + Erhaltene Fördermittel (Zulagen und Zuschusse)</t>
  </si>
  <si>
    <t xml:space="preserve">         nachrichtlich: Prämienanteil am Gewinn</t>
  </si>
  <si>
    <t>%</t>
  </si>
  <si>
    <t>Gewinn incl. Prämien</t>
  </si>
  <si>
    <t xml:space="preserve">        nachrichtlich: Gewinn pro Milchkuh</t>
  </si>
  <si>
    <t>€/Kuh</t>
  </si>
  <si>
    <t xml:space="preserve"> - Zinsansatz für das Eigenkapital (ohne eigene Fläche)</t>
  </si>
  <si>
    <t xml:space="preserve"> - Pachtanatz für die eigene Fläche</t>
  </si>
  <si>
    <t xml:space="preserve"> = Arbeitslohn der Unternehmerfamilie</t>
  </si>
  <si>
    <t xml:space="preserve"> / geleistete Familienarbeitsstunden</t>
  </si>
  <si>
    <t>h/Jahr</t>
  </si>
  <si>
    <t xml:space="preserve"> = Stundenlohn der Unternehmerfamilie</t>
  </si>
  <si>
    <t>€/h</t>
  </si>
  <si>
    <t>Interaktiv: Wie ändert sich der Stundenlohn, wenn die einzelnen Parameter verändert werden?</t>
  </si>
  <si>
    <t>Dropdown-Menü durch Klick in die Zelle</t>
  </si>
  <si>
    <t>Veränderung:</t>
  </si>
  <si>
    <t>Infofenster:</t>
  </si>
  <si>
    <t>Änderung der Prämienzahlung 
durch EU, Bund und Bayern</t>
  </si>
  <si>
    <t>Wie hoch soll der Staat und die EU unsere Milchbauern fördern? Steuergelder von uns für die Bauern und letztendlich auch  für unseren günstigen Milcheinkauf. Oder dient die Förderung auch einer weltweit  konkurrrenzfähigen bayerischen Milchproduktion?</t>
  </si>
  <si>
    <t>Änderung beim Erzeugermilchpreis 
für den Bauern:</t>
  </si>
  <si>
    <t>ct/kg</t>
  </si>
  <si>
    <t>Was soll die Molkerei dem Bauern mehr oder weniger bezahlen? Das ändert den Gewinn beim Bauern, aber auch meinen  Preis im Geschäft. Allerdings: Wenn der Preis höher ist als der Milchpreis im Nachbarland + Transportkosten, dann drückt die Milch aus dem Ausland in unseren Einzelhandel. Zahlt die Molkerei zu wenig für den Rohstoff Milch, dann  sterben die Milchviehbetriebe.</t>
  </si>
  <si>
    <t>Welcher Zinsansatz für das Eigenkapital (ohne eigene Fläche)?</t>
  </si>
  <si>
    <t>Voreingestellt sind 3 %. Wäre das Geld nicht im Unternehmen gebunden, könnte es in Aktien, Immobilien und festverzinslichen Wertpapieren angelegt werden. Umso höher der Gewinnanspruch für das Kapital, umso weniger bleibt dann für die eigene Arbeit.</t>
  </si>
  <si>
    <t>Welcher Pachtansatz für die 
eigene Fläche?</t>
  </si>
  <si>
    <t>€/ha</t>
  </si>
  <si>
    <t>Voreingestellt sind 400 € pro Hektar eigener Fläche. Bauern verkaufen ihre Flächen selten. Nicht benötigte Fläche wird meist nur verpachtet. 400 € Pacht / Hektar enspricht bei 8 €/m² Marktpreis einer Verzinsung von 0,5 % (10.000 m²/ha). Umso höher die  mögliche Pachteinnahme, desto reizvoller ist die Betriebsaufgabe.</t>
  </si>
  <si>
    <t xml:space="preserve">   nachrichtlich: Gewinn pro Milchkuh</t>
  </si>
  <si>
    <t>€/FamAkh - vor Änderung</t>
  </si>
  <si>
    <t>€/FamAkh - nach Änderung</t>
  </si>
  <si>
    <t>Interaktiv: Wie ändert sich mein Verbrauchermilchpreis,  wenn ein einheitlicher Stundenlohn bezahlt wird?</t>
  </si>
  <si>
    <r>
      <t xml:space="preserve">Qualifikationsstufe </t>
    </r>
    <r>
      <rPr>
        <vertAlign val="superscript"/>
        <sz val="11"/>
        <color theme="1"/>
        <rFont val="Calibri"/>
        <family val="2"/>
        <scheme val="minor"/>
      </rPr>
      <t>1)</t>
    </r>
  </si>
  <si>
    <t>Selbständiges Arbeiten?</t>
  </si>
  <si>
    <r>
      <t xml:space="preserve">Bruttolohn </t>
    </r>
    <r>
      <rPr>
        <vertAlign val="superscript"/>
        <sz val="11"/>
        <color theme="1"/>
        <rFont val="Calibri"/>
        <family val="2"/>
        <scheme val="minor"/>
      </rPr>
      <t>1)</t>
    </r>
    <r>
      <rPr>
        <sz val="11"/>
        <color theme="1"/>
        <rFont val="Calibri"/>
        <family val="2"/>
        <scheme val="minor"/>
      </rPr>
      <t xml:space="preserve">
€/h</t>
    </r>
  </si>
  <si>
    <r>
      <t xml:space="preserve">Personal-kosten €/h bezahlt </t>
    </r>
    <r>
      <rPr>
        <vertAlign val="superscript"/>
        <sz val="11"/>
        <color theme="1"/>
        <rFont val="Calibri"/>
        <family val="2"/>
        <scheme val="minor"/>
      </rPr>
      <t>2)</t>
    </r>
  </si>
  <si>
    <r>
      <t>Bezahlte Stunden</t>
    </r>
    <r>
      <rPr>
        <vertAlign val="superscript"/>
        <sz val="11"/>
        <color theme="1"/>
        <rFont val="Calibri"/>
        <family val="2"/>
        <scheme val="minor"/>
      </rPr>
      <t xml:space="preserve"> 3)</t>
    </r>
    <r>
      <rPr>
        <sz val="11"/>
        <color theme="1"/>
        <rFont val="Calibri"/>
        <family val="2"/>
        <scheme val="minor"/>
      </rPr>
      <t xml:space="preserve">
h/Jahr</t>
    </r>
  </si>
  <si>
    <r>
      <t xml:space="preserve">Gearbeitete Stunden </t>
    </r>
    <r>
      <rPr>
        <vertAlign val="superscript"/>
        <sz val="11"/>
        <color theme="1"/>
        <rFont val="Calibri"/>
        <family val="2"/>
        <scheme val="minor"/>
      </rPr>
      <t>4)</t>
    </r>
    <r>
      <rPr>
        <sz val="11"/>
        <color theme="1"/>
        <rFont val="Calibri"/>
        <family val="2"/>
        <scheme val="minor"/>
      </rPr>
      <t xml:space="preserve">
h/Jahr</t>
    </r>
  </si>
  <si>
    <t>Personal-kosten
€/h Arbeit</t>
  </si>
  <si>
    <t>Ungelernter Arbeiter</t>
  </si>
  <si>
    <t>Nein</t>
  </si>
  <si>
    <r>
      <t xml:space="preserve">Geselle
</t>
    </r>
    <r>
      <rPr>
        <sz val="9"/>
        <color theme="1"/>
        <rFont val="Calibri"/>
        <family val="2"/>
        <scheme val="minor"/>
      </rPr>
      <t>Landwirtschaftliche Lehre</t>
    </r>
  </si>
  <si>
    <t>Ja</t>
  </si>
  <si>
    <r>
      <t xml:space="preserve">Fachschule
</t>
    </r>
    <r>
      <rPr>
        <sz val="9"/>
        <color theme="1"/>
        <rFont val="Calibri"/>
        <family val="2"/>
        <scheme val="minor"/>
      </rPr>
      <t>Meister, Techniker, Betriebswirt</t>
    </r>
  </si>
  <si>
    <r>
      <t xml:space="preserve">Leitende Funktion
</t>
    </r>
    <r>
      <rPr>
        <sz val="9"/>
        <color theme="1"/>
        <rFont val="Calibri"/>
        <family val="2"/>
        <scheme val="minor"/>
      </rPr>
      <t>incl. Hochschul- und FH-Absoventen</t>
    </r>
  </si>
  <si>
    <r>
      <t xml:space="preserve">   1) Quelle: Tarifvertrag für Arbeitnehmer in der Land- und Forstwirtschaft Bayern (Rahmen-V.  01.05.2018, Entgelt-V. </t>
    </r>
    <r>
      <rPr>
        <sz val="9"/>
        <color rgb="FF3333FF"/>
        <rFont val="Calibri"/>
        <family val="2"/>
        <scheme val="minor"/>
      </rPr>
      <t>2024</t>
    </r>
    <r>
      <rPr>
        <sz val="9"/>
        <color theme="1"/>
        <rFont val="Calibri"/>
        <family val="2"/>
        <scheme val="minor"/>
      </rPr>
      <t>)</t>
    </r>
  </si>
  <si>
    <t xml:space="preserve">   2) Bruttolohn incl. 480 € Urlaubs- und Weihnachtsgeld/Jahr  zzgl. 23,46 % Arbeitgeberanteile für Sozialversicherung und Umlagen.</t>
  </si>
  <si>
    <t xml:space="preserve">   3) 2.088 h/Jahr lt. Tarifvertrag. Entspricht einer 40 Stunden-Woche  365,25 Tagen/Jahr).</t>
  </si>
  <si>
    <t xml:space="preserve">   4) Tatsächlich produktiv geleistete Stunden nach Abzug Urlaub, Feiertage und Krankheit.</t>
  </si>
  <si>
    <t>Welches Lohnniveau soll der 
Landwirt als Unternehmer haben?</t>
  </si>
  <si>
    <t>Geselle - TOP</t>
  </si>
  <si>
    <t>Was bin ich als Verbraucher bereit, für meine regionale Milch zu bezahlen? Ist es zu wenig, verdienen die Milchbauern nicht genug und schließen den Kuhstall. Dann kommt die Milch aus dem Ausland. Auch hat die Milch aus kleinen Kuhherden höhere Produktionskosten.</t>
  </si>
  <si>
    <r>
      <t>Bisheriger Stundenlohn (</t>
    </r>
    <r>
      <rPr>
        <sz val="11"/>
        <color theme="1"/>
        <rFont val="Calibri"/>
        <family val="2"/>
      </rPr>
      <t>Ø 5 Jahre)</t>
    </r>
  </si>
  <si>
    <t>Gewähltes Lohnniveau:</t>
  </si>
  <si>
    <t>Differenz zur bisherigen Stundenverwertung</t>
  </si>
  <si>
    <t xml:space="preserve"> x geleistete Familien-Arbeitsstunden</t>
  </si>
  <si>
    <t xml:space="preserve"> = Notwendige Gewinnänderung</t>
  </si>
  <si>
    <t xml:space="preserve"> / Verkaufte Milch</t>
  </si>
  <si>
    <t>kg/Jahr</t>
  </si>
  <si>
    <t xml:space="preserve"> = Notwendiger Brutto-Zuschlag / kg verkaufte Milch</t>
  </si>
  <si>
    <r>
      <t xml:space="preserve"> + Verbrauchermilchpreis brutto (LEH BY) bisher (</t>
    </r>
    <r>
      <rPr>
        <sz val="11"/>
        <color theme="1"/>
        <rFont val="Calibri"/>
        <family val="2"/>
      </rPr>
      <t>Ø 5 Jahre</t>
    </r>
    <r>
      <rPr>
        <sz val="11"/>
        <color theme="1"/>
        <rFont val="Calibri"/>
        <family val="2"/>
        <scheme val="minor"/>
      </rPr>
      <t>)</t>
    </r>
  </si>
  <si>
    <t xml:space="preserve"> = neuer Verbrauchermilchpreis brutto</t>
  </si>
  <si>
    <t xml:space="preserve"> Erforderliche Verbrauchermilchpreisänderung</t>
  </si>
  <si>
    <t>Verbrauchermilchpreis (ct/kg)</t>
  </si>
  <si>
    <t>Familienstundenlohn (€/h)</t>
  </si>
  <si>
    <t>kg/Betrieb</t>
  </si>
  <si>
    <t>FamAkh/B.</t>
  </si>
  <si>
    <t>FamAkh/Kuh</t>
  </si>
  <si>
    <t>kg/FamAkh</t>
  </si>
  <si>
    <t>x</t>
  </si>
  <si>
    <t>Milchkühe</t>
  </si>
  <si>
    <t>Erzeugermilchpreisänderung:</t>
  </si>
  <si>
    <t>Änderung (ct/kg Milch)</t>
  </si>
  <si>
    <t>Verkaufte Milch (kg)</t>
  </si>
  <si>
    <t>Gewinnveränderung (vor Prämien)</t>
  </si>
  <si>
    <t>Gewinn nach Änderung (vor Prämien)</t>
  </si>
  <si>
    <t>Prämienänderung:</t>
  </si>
  <si>
    <t>Erhaltene Fördermittel vor Änderung (€)</t>
  </si>
  <si>
    <t>Änderung (%)</t>
  </si>
  <si>
    <t>Prämien nach Änderung (€)</t>
  </si>
  <si>
    <t>Zinsansatz für das Eigenkapital vor Änderung (€)</t>
  </si>
  <si>
    <t>Zinsansatz (%) bisher</t>
  </si>
  <si>
    <t>Zinsansatz (%) neu</t>
  </si>
  <si>
    <t>Zinsansatzänderung gesamt (€)</t>
  </si>
  <si>
    <t>Zinsansatz gesamt nach Änderung (€)</t>
  </si>
  <si>
    <t>Pachtanatz gesamt vor Änderung (€)</t>
  </si>
  <si>
    <t>Pachtanatz/ha bisher (€)</t>
  </si>
  <si>
    <t>Pachtansatz/ha neu (€)</t>
  </si>
  <si>
    <t>Pachtansatzänderung gesamt (€)</t>
  </si>
  <si>
    <t>Pachtansatz gesamt nach Änderung (€)</t>
  </si>
  <si>
    <t>Veränderung - Auswahl für das Pulldown-Menü</t>
  </si>
  <si>
    <t>Lohnniveau</t>
  </si>
  <si>
    <t>Prämien</t>
  </si>
  <si>
    <t>ErzM-Preis</t>
  </si>
  <si>
    <t>Zinsansatz</t>
  </si>
  <si>
    <t>Pachtansatz</t>
  </si>
  <si>
    <t>wie bisher</t>
  </si>
  <si>
    <t>ungelernt</t>
  </si>
  <si>
    <t>Geselle - einfach</t>
  </si>
  <si>
    <t>Fachschule - einfach</t>
  </si>
  <si>
    <t>Fachschule - TOP</t>
  </si>
  <si>
    <t>Leitende Funktion</t>
  </si>
  <si>
    <t>Personalkosten - Abgriff über S-Verweis nach Pulldown-Auswahl</t>
  </si>
  <si>
    <t>Datengrundlage: Spezialisierte Milchviehbetriebe Bayern, konventionell,netto. Fünfjähriger Durchschnitt 2018/19 - 2022/23</t>
  </si>
  <si>
    <t>Datengrundlage: BMEL-Testbetriebsnetz Bayern, fünfjähriger Durchschnitt 2018/19 - 2022/23 spezialisierte Milchviehbetriebe, konventionell, netto.</t>
  </si>
  <si>
    <t>*) Quelle: AMI. Verbraucherpreis H-Milch 3,5 % Fett, Bayern, konventionell, brutto. Ø % Jahre 2018/19 - 2022/23</t>
  </si>
  <si>
    <t>Bayern 
Ø 60 Kühe</t>
  </si>
  <si>
    <t>23 Kühe</t>
  </si>
  <si>
    <t>51 Kühe</t>
  </si>
  <si>
    <t>77 Kühe</t>
  </si>
  <si>
    <t>123 Kühe</t>
  </si>
  <si>
    <t>BY Ø 60 K</t>
  </si>
  <si>
    <t>Bisher: Bayerischer Verbrauchermilchpreis Ø 5 Jahre 97,0 Cent*</t>
  </si>
  <si>
    <t xml:space="preserve"> *) berechnet im 5-Jahresmittel: Prämien/Gewinn x 100. Der Mittelwert über die Prozentsätze der fünf Jahre weicht deutlich ab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</si>
</sst>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_ ;[Red]\-#,##0\ "/>
    <numFmt numFmtId="165" formatCode="#,##0.0_ ;[Red]\-#,##0.0\ "/>
    <numFmt numFmtId="166" formatCode="\+\ #,##0_ ;[Red]\-\ #,##0\ "/>
    <numFmt numFmtId="167" formatCode="0.0"/>
    <numFmt numFmtId="168" formatCode="#,##0.00_ ;[Red]\-#,##0.00\ "/>
  </numFmts>
  <fonts count="20" x14ac:knownFonts="1">
    <font>
      <sz val="11"/>
      <color theme="1"/>
      <name val="Calibri"/>
      <family val="2"/>
      <scheme val="minor"/>
    </font>
    <font>
      <b/>
      <sz val="11"/>
      <color theme="1"/>
      <name val="Calibri"/>
      <family val="2"/>
      <scheme val="minor"/>
    </font>
    <font>
      <sz val="11"/>
      <color theme="0"/>
      <name val="Calibri"/>
      <family val="2"/>
      <scheme val="minor"/>
    </font>
    <font>
      <sz val="12"/>
      <color theme="0"/>
      <name val="Calibri"/>
      <family val="2"/>
      <scheme val="minor"/>
    </font>
    <font>
      <b/>
      <sz val="16"/>
      <color theme="1"/>
      <name val="Calibri"/>
      <family val="2"/>
      <scheme val="minor"/>
    </font>
    <font>
      <b/>
      <sz val="8"/>
      <color rgb="FF3333FF"/>
      <name val="Calibri"/>
      <family val="2"/>
      <scheme val="minor"/>
    </font>
    <font>
      <b/>
      <sz val="14"/>
      <color theme="1"/>
      <name val="Calibri"/>
      <family val="2"/>
      <scheme val="minor"/>
    </font>
    <font>
      <b/>
      <sz val="12"/>
      <color theme="1"/>
      <name val="Calibri"/>
      <family val="2"/>
      <scheme val="minor"/>
    </font>
    <font>
      <sz val="10"/>
      <color theme="1"/>
      <name val="Calibri"/>
      <family val="2"/>
      <scheme val="minor"/>
    </font>
    <font>
      <sz val="9"/>
      <color theme="1"/>
      <name val="Calibri"/>
      <family val="2"/>
      <scheme val="minor"/>
    </font>
    <font>
      <sz val="8"/>
      <color theme="1"/>
      <name val="Calibri"/>
      <family val="2"/>
      <scheme val="minor"/>
    </font>
    <font>
      <sz val="11"/>
      <name val="Calibri"/>
      <family val="2"/>
      <scheme val="minor"/>
    </font>
    <font>
      <sz val="14"/>
      <color theme="1"/>
      <name val="Calibri"/>
      <family val="2"/>
      <scheme val="minor"/>
    </font>
    <font>
      <sz val="7"/>
      <color theme="0"/>
      <name val="Calibri"/>
      <family val="2"/>
      <scheme val="minor"/>
    </font>
    <font>
      <vertAlign val="superscript"/>
      <sz val="11"/>
      <color theme="1"/>
      <name val="Calibri"/>
      <family val="2"/>
      <scheme val="minor"/>
    </font>
    <font>
      <sz val="9"/>
      <color rgb="FF3333FF"/>
      <name val="Calibri"/>
      <family val="2"/>
      <scheme val="minor"/>
    </font>
    <font>
      <b/>
      <sz val="8"/>
      <color theme="1"/>
      <name val="Calibri"/>
      <family val="2"/>
      <scheme val="minor"/>
    </font>
    <font>
      <sz val="11"/>
      <color theme="1"/>
      <name val="Calibri"/>
      <family val="2"/>
    </font>
    <font>
      <b/>
      <sz val="9"/>
      <color theme="1"/>
      <name val="Calibri"/>
      <family val="2"/>
      <scheme val="minor"/>
    </font>
    <font>
      <b/>
      <sz val="12"/>
      <color rgb="FFFF0000"/>
      <name val="Calibri"/>
      <family val="2"/>
      <scheme val="minor"/>
    </font>
  </fonts>
  <fills count="10">
    <fill>
      <patternFill patternType="none"/>
    </fill>
    <fill>
      <patternFill patternType="gray125"/>
    </fill>
    <fill>
      <patternFill patternType="solid">
        <fgColor rgb="FFFFFF99"/>
        <bgColor indexed="64"/>
      </patternFill>
    </fill>
    <fill>
      <patternFill patternType="solid">
        <fgColor theme="9" tint="0.39997558519241921"/>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rgb="FFFFC000"/>
        <bgColor indexed="64"/>
      </patternFill>
    </fill>
    <fill>
      <patternFill patternType="solid">
        <fgColor theme="7" tint="0.59999389629810485"/>
        <bgColor indexed="64"/>
      </patternFill>
    </fill>
    <fill>
      <patternFill patternType="solid">
        <fgColor theme="5" tint="0.59999389629810485"/>
        <bgColor indexed="64"/>
      </patternFill>
    </fill>
    <fill>
      <patternFill patternType="solid">
        <fgColor theme="9" tint="0.59999389629810485"/>
        <bgColor indexed="64"/>
      </patternFill>
    </fill>
  </fills>
  <borders count="42">
    <border>
      <left/>
      <right/>
      <top/>
      <bottom/>
      <diagonal/>
    </border>
    <border>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auto="1"/>
      </left>
      <right/>
      <top/>
      <bottom/>
      <diagonal/>
    </border>
    <border>
      <left/>
      <right style="thin">
        <color auto="1"/>
      </right>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s>
  <cellStyleXfs count="1">
    <xf numFmtId="0" fontId="0" fillId="0" borderId="0"/>
  </cellStyleXfs>
  <cellXfs count="271">
    <xf numFmtId="0" fontId="0" fillId="0" borderId="0" xfId="0"/>
    <xf numFmtId="0" fontId="0" fillId="0" borderId="1" xfId="0" applyBorder="1"/>
    <xf numFmtId="0" fontId="4" fillId="0" borderId="0" xfId="0" applyFont="1" applyAlignment="1">
      <alignment vertical="center"/>
    </xf>
    <xf numFmtId="14" fontId="5" fillId="0" borderId="0" xfId="0" applyNumberFormat="1" applyFont="1" applyAlignment="1">
      <alignment horizontal="right" vertical="center"/>
    </xf>
    <xf numFmtId="0" fontId="4" fillId="0" borderId="0" xfId="0" quotePrefix="1" applyFont="1" applyAlignment="1">
      <alignment vertical="center"/>
    </xf>
    <xf numFmtId="0" fontId="0" fillId="0" borderId="0" xfId="0" applyAlignment="1">
      <alignment vertical="center"/>
    </xf>
    <xf numFmtId="0" fontId="6" fillId="0" borderId="0" xfId="0" applyFont="1" applyAlignment="1">
      <alignment vertical="center"/>
    </xf>
    <xf numFmtId="0" fontId="7" fillId="0" borderId="2" xfId="0" applyFont="1" applyBorder="1" applyAlignment="1">
      <alignment vertical="center"/>
    </xf>
    <xf numFmtId="0" fontId="7" fillId="0" borderId="3" xfId="0" applyFont="1" applyBorder="1" applyAlignment="1">
      <alignment vertical="center"/>
    </xf>
    <xf numFmtId="0" fontId="7" fillId="0" borderId="4" xfId="0" applyFont="1" applyBorder="1" applyAlignment="1">
      <alignment vertical="center"/>
    </xf>
    <xf numFmtId="0" fontId="7" fillId="0" borderId="5" xfId="0" applyFont="1" applyBorder="1" applyAlignment="1">
      <alignment horizontal="center" vertical="center" wrapText="1"/>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8" fillId="0" borderId="6" xfId="0" applyFont="1" applyBorder="1" applyAlignment="1">
      <alignment vertical="center"/>
    </xf>
    <xf numFmtId="0" fontId="8" fillId="0" borderId="0" xfId="0" applyFont="1" applyAlignment="1">
      <alignment vertical="center"/>
    </xf>
    <xf numFmtId="0" fontId="8" fillId="0" borderId="7" xfId="0" applyFont="1" applyBorder="1" applyAlignment="1">
      <alignment vertical="center"/>
    </xf>
    <xf numFmtId="164" fontId="8" fillId="0" borderId="8" xfId="0" applyNumberFormat="1" applyFont="1" applyBorder="1" applyAlignment="1">
      <alignment horizontal="center" vertical="center"/>
    </xf>
    <xf numFmtId="164" fontId="8" fillId="0" borderId="6" xfId="0" applyNumberFormat="1" applyFont="1" applyBorder="1" applyAlignment="1">
      <alignment horizontal="center" vertical="center"/>
    </xf>
    <xf numFmtId="164" fontId="8" fillId="0" borderId="0" xfId="0" applyNumberFormat="1" applyFont="1" applyAlignment="1">
      <alignment horizontal="center" vertical="center"/>
    </xf>
    <xf numFmtId="164" fontId="8" fillId="0" borderId="7" xfId="0" applyNumberFormat="1" applyFont="1" applyBorder="1" applyAlignment="1">
      <alignment horizontal="center" vertical="center"/>
    </xf>
    <xf numFmtId="0" fontId="0" fillId="0" borderId="0" xfId="0" applyAlignment="1">
      <alignment horizontal="left"/>
    </xf>
    <xf numFmtId="0" fontId="8" fillId="0" borderId="9" xfId="0" applyFont="1" applyBorder="1" applyAlignment="1">
      <alignment vertical="center"/>
    </xf>
    <xf numFmtId="0" fontId="8" fillId="0" borderId="10" xfId="0" applyFont="1" applyBorder="1" applyAlignment="1">
      <alignment vertical="center"/>
    </xf>
    <xf numFmtId="0" fontId="8" fillId="0" borderId="11" xfId="0" applyFont="1" applyBorder="1" applyAlignment="1">
      <alignment vertical="center"/>
    </xf>
    <xf numFmtId="164" fontId="8" fillId="0" borderId="12" xfId="0" applyNumberFormat="1" applyFont="1" applyBorder="1" applyAlignment="1">
      <alignment horizontal="center" vertical="center"/>
    </xf>
    <xf numFmtId="164" fontId="8" fillId="0" borderId="9" xfId="0" applyNumberFormat="1" applyFont="1" applyBorder="1" applyAlignment="1">
      <alignment horizontal="center" vertical="center"/>
    </xf>
    <xf numFmtId="164" fontId="8" fillId="0" borderId="10" xfId="0" applyNumberFormat="1" applyFont="1" applyBorder="1" applyAlignment="1">
      <alignment horizontal="center" vertical="center"/>
    </xf>
    <xf numFmtId="164" fontId="8" fillId="0" borderId="11" xfId="0" applyNumberFormat="1" applyFont="1" applyBorder="1" applyAlignment="1">
      <alignment horizontal="center" vertical="center"/>
    </xf>
    <xf numFmtId="0" fontId="0" fillId="2" borderId="6" xfId="0" applyFill="1" applyBorder="1" applyAlignment="1">
      <alignment vertical="center"/>
    </xf>
    <xf numFmtId="0" fontId="0" fillId="2" borderId="0" xfId="0" applyFill="1" applyAlignment="1">
      <alignment vertical="center"/>
    </xf>
    <xf numFmtId="0" fontId="9" fillId="2" borderId="7" xfId="0" applyFont="1" applyFill="1" applyBorder="1" applyAlignment="1">
      <alignment horizontal="center" vertical="center"/>
    </xf>
    <xf numFmtId="164" fontId="0" fillId="2" borderId="8" xfId="0" applyNumberFormat="1" applyFill="1" applyBorder="1" applyAlignment="1">
      <alignment vertical="center"/>
    </xf>
    <xf numFmtId="164" fontId="0" fillId="2" borderId="13" xfId="0" applyNumberFormat="1" applyFill="1" applyBorder="1" applyAlignment="1">
      <alignment vertical="center"/>
    </xf>
    <xf numFmtId="164" fontId="0" fillId="2" borderId="0" xfId="0" applyNumberFormat="1" applyFill="1" applyAlignment="1">
      <alignment vertical="center"/>
    </xf>
    <xf numFmtId="164" fontId="0" fillId="2" borderId="7" xfId="0" applyNumberFormat="1" applyFill="1" applyBorder="1" applyAlignment="1">
      <alignment vertical="center"/>
    </xf>
    <xf numFmtId="0" fontId="0" fillId="3" borderId="6" xfId="0" applyFill="1" applyBorder="1" applyAlignment="1">
      <alignment vertical="center"/>
    </xf>
    <xf numFmtId="0" fontId="0" fillId="3" borderId="0" xfId="0" applyFill="1" applyAlignment="1">
      <alignment vertical="center"/>
    </xf>
    <xf numFmtId="0" fontId="9" fillId="3" borderId="7" xfId="0" applyFont="1" applyFill="1" applyBorder="1" applyAlignment="1">
      <alignment horizontal="center" vertical="center"/>
    </xf>
    <xf numFmtId="164" fontId="0" fillId="3" borderId="8" xfId="0" applyNumberFormat="1" applyFill="1" applyBorder="1" applyAlignment="1">
      <alignment vertical="center"/>
    </xf>
    <xf numFmtId="164" fontId="0" fillId="3" borderId="6" xfId="0" applyNumberFormat="1" applyFill="1" applyBorder="1" applyAlignment="1">
      <alignment vertical="center"/>
    </xf>
    <xf numFmtId="164" fontId="0" fillId="3" borderId="0" xfId="0" applyNumberFormat="1" applyFill="1" applyAlignment="1">
      <alignment vertical="center"/>
    </xf>
    <xf numFmtId="164" fontId="0" fillId="3" borderId="7" xfId="0" applyNumberFormat="1" applyFill="1" applyBorder="1" applyAlignment="1">
      <alignment vertical="center"/>
    </xf>
    <xf numFmtId="165" fontId="0" fillId="3" borderId="8" xfId="0" applyNumberFormat="1" applyFill="1" applyBorder="1" applyAlignment="1">
      <alignment vertical="center"/>
    </xf>
    <xf numFmtId="165" fontId="0" fillId="3" borderId="6" xfId="0" applyNumberFormat="1" applyFill="1" applyBorder="1" applyAlignment="1">
      <alignment vertical="center"/>
    </xf>
    <xf numFmtId="165" fontId="0" fillId="3" borderId="0" xfId="0" applyNumberFormat="1" applyFill="1" applyAlignment="1">
      <alignment vertical="center"/>
    </xf>
    <xf numFmtId="165" fontId="0" fillId="3" borderId="7" xfId="0" applyNumberFormat="1" applyFill="1" applyBorder="1" applyAlignment="1">
      <alignment vertical="center"/>
    </xf>
    <xf numFmtId="0" fontId="0" fillId="0" borderId="13" xfId="0" applyBorder="1" applyAlignment="1">
      <alignment vertical="center"/>
    </xf>
    <xf numFmtId="0" fontId="0" fillId="0" borderId="14" xfId="0" applyBorder="1" applyAlignment="1">
      <alignment vertical="center"/>
    </xf>
    <xf numFmtId="0" fontId="9" fillId="0" borderId="15" xfId="0" applyFont="1" applyBorder="1" applyAlignment="1">
      <alignment horizontal="center" vertical="center"/>
    </xf>
    <xf numFmtId="164" fontId="0" fillId="0" borderId="16" xfId="0" applyNumberFormat="1" applyBorder="1" applyAlignment="1">
      <alignment vertical="center"/>
    </xf>
    <xf numFmtId="164" fontId="0" fillId="0" borderId="13" xfId="0" applyNumberFormat="1" applyBorder="1" applyAlignment="1">
      <alignment vertical="center"/>
    </xf>
    <xf numFmtId="164" fontId="0" fillId="0" borderId="14" xfId="0" applyNumberFormat="1" applyBorder="1" applyAlignment="1">
      <alignment vertical="center"/>
    </xf>
    <xf numFmtId="164" fontId="0" fillId="0" borderId="15" xfId="0" applyNumberFormat="1" applyBorder="1" applyAlignment="1">
      <alignment vertical="center"/>
    </xf>
    <xf numFmtId="0" fontId="0" fillId="0" borderId="17" xfId="0" applyBorder="1" applyAlignment="1">
      <alignment vertical="center"/>
    </xf>
    <xf numFmtId="0" fontId="0" fillId="0" borderId="1" xfId="0" applyBorder="1" applyAlignment="1">
      <alignment vertical="center"/>
    </xf>
    <xf numFmtId="0" fontId="9" fillId="0" borderId="18" xfId="0" applyFont="1" applyBorder="1" applyAlignment="1">
      <alignment horizontal="center" vertical="center"/>
    </xf>
    <xf numFmtId="164" fontId="0" fillId="0" borderId="19" xfId="0" applyNumberFormat="1" applyBorder="1" applyAlignment="1">
      <alignment vertical="center"/>
    </xf>
    <xf numFmtId="164" fontId="0" fillId="0" borderId="17" xfId="0" applyNumberFormat="1" applyBorder="1" applyAlignment="1">
      <alignment vertical="center"/>
    </xf>
    <xf numFmtId="164" fontId="0" fillId="0" borderId="1" xfId="0" applyNumberFormat="1" applyBorder="1" applyAlignment="1">
      <alignment vertical="center"/>
    </xf>
    <xf numFmtId="164" fontId="0" fillId="0" borderId="18" xfId="0" applyNumberFormat="1" applyBorder="1" applyAlignment="1">
      <alignment vertical="center"/>
    </xf>
    <xf numFmtId="0" fontId="0" fillId="4" borderId="6" xfId="0" applyFill="1" applyBorder="1" applyAlignment="1">
      <alignment vertical="center"/>
    </xf>
    <xf numFmtId="0" fontId="0" fillId="4" borderId="0" xfId="0" applyFill="1" applyAlignment="1">
      <alignment vertical="center"/>
    </xf>
    <xf numFmtId="0" fontId="9" fillId="4" borderId="7" xfId="0" applyFont="1" applyFill="1" applyBorder="1" applyAlignment="1">
      <alignment horizontal="center" vertical="center"/>
    </xf>
    <xf numFmtId="164" fontId="0" fillId="4" borderId="8" xfId="0" applyNumberFormat="1" applyFill="1" applyBorder="1" applyAlignment="1">
      <alignment vertical="center"/>
    </xf>
    <xf numFmtId="164" fontId="0" fillId="4" borderId="6" xfId="0" applyNumberFormat="1" applyFill="1" applyBorder="1" applyAlignment="1">
      <alignment vertical="center"/>
    </xf>
    <xf numFmtId="164" fontId="0" fillId="4" borderId="0" xfId="0" applyNumberFormat="1" applyFill="1" applyAlignment="1">
      <alignment vertical="center"/>
    </xf>
    <xf numFmtId="164" fontId="0" fillId="4" borderId="7" xfId="0" applyNumberFormat="1" applyFill="1" applyBorder="1" applyAlignment="1">
      <alignment vertical="center"/>
    </xf>
    <xf numFmtId="0" fontId="0" fillId="5" borderId="6" xfId="0" applyFill="1" applyBorder="1" applyAlignment="1">
      <alignment vertical="center"/>
    </xf>
    <xf numFmtId="0" fontId="0" fillId="5" borderId="0" xfId="0" applyFill="1" applyAlignment="1">
      <alignment vertical="center"/>
    </xf>
    <xf numFmtId="0" fontId="9" fillId="5" borderId="7" xfId="0" applyFont="1" applyFill="1" applyBorder="1" applyAlignment="1">
      <alignment horizontal="center" vertical="center"/>
    </xf>
    <xf numFmtId="164" fontId="0" fillId="5" borderId="8" xfId="0" applyNumberFormat="1" applyFill="1" applyBorder="1" applyAlignment="1">
      <alignment vertical="center"/>
    </xf>
    <xf numFmtId="164" fontId="0" fillId="5" borderId="6" xfId="0" applyNumberFormat="1" applyFill="1" applyBorder="1" applyAlignment="1">
      <alignment vertical="center"/>
    </xf>
    <xf numFmtId="164" fontId="0" fillId="5" borderId="0" xfId="0" applyNumberFormat="1" applyFill="1" applyAlignment="1">
      <alignment vertical="center"/>
    </xf>
    <xf numFmtId="164" fontId="0" fillId="5" borderId="7" xfId="0" applyNumberFormat="1" applyFill="1" applyBorder="1" applyAlignment="1">
      <alignment vertical="center"/>
    </xf>
    <xf numFmtId="0" fontId="0" fillId="0" borderId="20" xfId="0" applyBorder="1" applyAlignment="1">
      <alignment vertical="center"/>
    </xf>
    <xf numFmtId="0" fontId="0" fillId="0" borderId="21" xfId="0" applyBorder="1" applyAlignment="1">
      <alignment vertical="center"/>
    </xf>
    <xf numFmtId="0" fontId="9" fillId="0" borderId="22" xfId="0" applyFont="1" applyBorder="1" applyAlignment="1">
      <alignment horizontal="center" vertical="center"/>
    </xf>
    <xf numFmtId="164" fontId="0" fillId="0" borderId="23" xfId="0" applyNumberFormat="1" applyBorder="1" applyAlignment="1">
      <alignment vertical="center"/>
    </xf>
    <xf numFmtId="164" fontId="0" fillId="0" borderId="20" xfId="0" applyNumberFormat="1" applyBorder="1" applyAlignment="1">
      <alignment vertical="center"/>
    </xf>
    <xf numFmtId="164" fontId="0" fillId="0" borderId="21" xfId="0" applyNumberFormat="1" applyBorder="1" applyAlignment="1">
      <alignment vertical="center"/>
    </xf>
    <xf numFmtId="164" fontId="0" fillId="0" borderId="22" xfId="0" applyNumberFormat="1" applyBorder="1" applyAlignment="1">
      <alignment vertical="center"/>
    </xf>
    <xf numFmtId="0" fontId="0" fillId="0" borderId="6" xfId="0" applyBorder="1" applyAlignment="1">
      <alignment vertical="center"/>
    </xf>
    <xf numFmtId="0" fontId="9" fillId="0" borderId="7" xfId="0" applyFont="1" applyBorder="1" applyAlignment="1">
      <alignment horizontal="center" vertical="center"/>
    </xf>
    <xf numFmtId="164" fontId="0" fillId="0" borderId="8" xfId="0" applyNumberFormat="1" applyBorder="1" applyAlignment="1">
      <alignment vertical="center"/>
    </xf>
    <xf numFmtId="164" fontId="0" fillId="0" borderId="6" xfId="0" applyNumberFormat="1" applyBorder="1" applyAlignment="1">
      <alignment vertical="center"/>
    </xf>
    <xf numFmtId="164" fontId="0" fillId="0" borderId="0" xfId="0" applyNumberFormat="1" applyAlignment="1">
      <alignment vertical="center"/>
    </xf>
    <xf numFmtId="164" fontId="0" fillId="0" borderId="7" xfId="0" applyNumberFormat="1" applyBorder="1" applyAlignment="1">
      <alignment vertical="center"/>
    </xf>
    <xf numFmtId="0" fontId="0" fillId="6" borderId="20" xfId="0" applyFill="1" applyBorder="1" applyAlignment="1">
      <alignment vertical="center"/>
    </xf>
    <xf numFmtId="0" fontId="0" fillId="6" borderId="21" xfId="0" applyFill="1" applyBorder="1" applyAlignment="1">
      <alignment vertical="center"/>
    </xf>
    <xf numFmtId="0" fontId="9" fillId="6" borderId="22" xfId="0" applyFont="1" applyFill="1" applyBorder="1" applyAlignment="1">
      <alignment horizontal="center" vertical="center"/>
    </xf>
    <xf numFmtId="165" fontId="0" fillId="6" borderId="23" xfId="0" applyNumberFormat="1" applyFill="1" applyBorder="1" applyAlignment="1">
      <alignment vertical="center"/>
    </xf>
    <xf numFmtId="165" fontId="0" fillId="6" borderId="20" xfId="0" applyNumberFormat="1" applyFill="1" applyBorder="1" applyAlignment="1">
      <alignment vertical="center"/>
    </xf>
    <xf numFmtId="165" fontId="0" fillId="6" borderId="21" xfId="0" applyNumberFormat="1" applyFill="1" applyBorder="1" applyAlignment="1">
      <alignment vertical="center"/>
    </xf>
    <xf numFmtId="165" fontId="0" fillId="6" borderId="22" xfId="0" applyNumberFormat="1" applyFill="1" applyBorder="1" applyAlignment="1">
      <alignment vertical="center"/>
    </xf>
    <xf numFmtId="0" fontId="9" fillId="0" borderId="0" xfId="0" applyFont="1" applyAlignment="1">
      <alignment vertical="center"/>
    </xf>
    <xf numFmtId="0" fontId="10" fillId="0" borderId="0" xfId="0" applyFont="1" applyAlignment="1">
      <alignment vertical="center"/>
    </xf>
    <xf numFmtId="0" fontId="1" fillId="0" borderId="0" xfId="0" applyFont="1" applyAlignment="1">
      <alignment vertical="center"/>
    </xf>
    <xf numFmtId="166" fontId="6" fillId="3" borderId="5" xfId="0" applyNumberFormat="1" applyFont="1" applyFill="1" applyBorder="1" applyAlignment="1" applyProtection="1">
      <alignment horizontal="center" vertical="center"/>
      <protection locked="0"/>
    </xf>
    <xf numFmtId="0" fontId="0" fillId="0" borderId="0" xfId="0" applyAlignment="1">
      <alignment horizontal="center" vertical="center"/>
    </xf>
    <xf numFmtId="166" fontId="6" fillId="2" borderId="5" xfId="0" applyNumberFormat="1" applyFont="1" applyFill="1" applyBorder="1" applyAlignment="1" applyProtection="1">
      <alignment horizontal="center" vertical="center"/>
      <protection locked="0"/>
    </xf>
    <xf numFmtId="165" fontId="6" fillId="4" borderId="5" xfId="0" applyNumberFormat="1" applyFont="1" applyFill="1" applyBorder="1" applyAlignment="1" applyProtection="1">
      <alignment horizontal="center" vertical="center"/>
      <protection locked="0"/>
    </xf>
    <xf numFmtId="164" fontId="6" fillId="5" borderId="5" xfId="0" applyNumberFormat="1" applyFont="1" applyFill="1" applyBorder="1" applyAlignment="1" applyProtection="1">
      <alignment horizontal="center" vertical="center"/>
      <protection locked="0"/>
    </xf>
    <xf numFmtId="0" fontId="7" fillId="0" borderId="0" xfId="0" applyFont="1" applyAlignment="1">
      <alignment vertical="center"/>
    </xf>
    <xf numFmtId="164" fontId="0" fillId="2" borderId="6" xfId="0" applyNumberFormat="1" applyFill="1" applyBorder="1" applyAlignment="1">
      <alignment vertical="center"/>
    </xf>
    <xf numFmtId="164" fontId="0" fillId="0" borderId="0" xfId="0" applyNumberFormat="1"/>
    <xf numFmtId="0" fontId="2" fillId="0" borderId="0" xfId="0" applyFont="1"/>
    <xf numFmtId="164" fontId="2" fillId="0" borderId="0" xfId="0" applyNumberFormat="1" applyFont="1"/>
    <xf numFmtId="0" fontId="2" fillId="0" borderId="0" xfId="0" applyFont="1" applyAlignment="1">
      <alignment horizontal="right" vertical="center"/>
    </xf>
    <xf numFmtId="167" fontId="2" fillId="0" borderId="0" xfId="0" applyNumberFormat="1" applyFont="1" applyAlignment="1">
      <alignment vertical="center"/>
    </xf>
    <xf numFmtId="167" fontId="2" fillId="0" borderId="0" xfId="0" applyNumberFormat="1" applyFont="1"/>
    <xf numFmtId="0" fontId="6" fillId="0" borderId="24" xfId="0" applyFont="1" applyBorder="1" applyAlignment="1">
      <alignment vertical="center"/>
    </xf>
    <xf numFmtId="0" fontId="6" fillId="0" borderId="25" xfId="0" applyFont="1" applyBorder="1" applyAlignment="1">
      <alignment vertical="center"/>
    </xf>
    <xf numFmtId="0" fontId="6" fillId="0" borderId="26" xfId="0" applyFont="1" applyBorder="1" applyAlignment="1">
      <alignment vertical="center"/>
    </xf>
    <xf numFmtId="0" fontId="7" fillId="0" borderId="27" xfId="0" applyFont="1" applyBorder="1" applyAlignment="1">
      <alignment vertical="center"/>
    </xf>
    <xf numFmtId="0" fontId="7" fillId="0" borderId="28" xfId="0" applyFont="1" applyBorder="1" applyAlignment="1">
      <alignment vertical="center"/>
    </xf>
    <xf numFmtId="0" fontId="8" fillId="0" borderId="27" xfId="0" applyFont="1" applyBorder="1" applyAlignment="1">
      <alignment vertical="center"/>
    </xf>
    <xf numFmtId="0" fontId="8" fillId="0" borderId="28" xfId="0" applyFont="1" applyBorder="1" applyAlignment="1">
      <alignment vertical="center"/>
    </xf>
    <xf numFmtId="0" fontId="0" fillId="0" borderId="27" xfId="0" applyBorder="1" applyAlignment="1">
      <alignment vertical="center"/>
    </xf>
    <xf numFmtId="0" fontId="0" fillId="0" borderId="28" xfId="0" applyBorder="1" applyAlignment="1">
      <alignment vertical="center"/>
    </xf>
    <xf numFmtId="0" fontId="1" fillId="0" borderId="27" xfId="0" applyFont="1" applyBorder="1" applyAlignment="1">
      <alignment vertical="center"/>
    </xf>
    <xf numFmtId="0" fontId="1" fillId="0" borderId="28" xfId="0" applyFont="1" applyBorder="1" applyAlignment="1">
      <alignment vertical="center"/>
    </xf>
    <xf numFmtId="0" fontId="12" fillId="0" borderId="0" xfId="0" applyFont="1" applyAlignment="1">
      <alignment vertical="center"/>
    </xf>
    <xf numFmtId="0" fontId="12" fillId="0" borderId="27" xfId="0" applyFont="1" applyBorder="1" applyAlignment="1">
      <alignment vertical="center"/>
    </xf>
    <xf numFmtId="0" fontId="7" fillId="0" borderId="5" xfId="0" applyFont="1" applyBorder="1" applyAlignment="1">
      <alignment horizontal="center" vertical="center"/>
    </xf>
    <xf numFmtId="0" fontId="12" fillId="0" borderId="28" xfId="0" applyFont="1" applyBorder="1" applyAlignment="1">
      <alignment vertical="center"/>
    </xf>
    <xf numFmtId="0" fontId="0" fillId="0" borderId="29" xfId="0" applyBorder="1"/>
    <xf numFmtId="0" fontId="0" fillId="0" borderId="30" xfId="0" applyBorder="1"/>
    <xf numFmtId="0" fontId="13" fillId="0" borderId="0" xfId="0" applyFont="1" applyAlignment="1">
      <alignment vertical="center"/>
    </xf>
    <xf numFmtId="0" fontId="0" fillId="0" borderId="0" xfId="0" applyAlignment="1">
      <alignment vertical="center" wrapText="1"/>
    </xf>
    <xf numFmtId="0" fontId="0" fillId="0" borderId="33" xfId="0" applyBorder="1" applyAlignment="1">
      <alignment horizontal="center" vertical="center" wrapText="1"/>
    </xf>
    <xf numFmtId="0" fontId="0" fillId="0" borderId="34" xfId="0" applyBorder="1" applyAlignment="1">
      <alignment horizontal="center" vertical="center" wrapText="1"/>
    </xf>
    <xf numFmtId="0" fontId="1" fillId="0" borderId="35" xfId="0" applyFont="1" applyBorder="1" applyAlignment="1">
      <alignment horizontal="center" vertical="center" wrapText="1"/>
    </xf>
    <xf numFmtId="0" fontId="0" fillId="0" borderId="9" xfId="0" applyBorder="1" applyAlignment="1">
      <alignment horizontal="center" vertical="center"/>
    </xf>
    <xf numFmtId="167" fontId="0" fillId="0" borderId="10" xfId="0" applyNumberFormat="1" applyBorder="1" applyAlignment="1">
      <alignment horizontal="center" vertical="center"/>
    </xf>
    <xf numFmtId="3" fontId="0" fillId="0" borderId="10" xfId="0" applyNumberFormat="1" applyBorder="1" applyAlignment="1">
      <alignment horizontal="center" vertical="center"/>
    </xf>
    <xf numFmtId="167" fontId="1" fillId="0" borderId="38" xfId="0" applyNumberFormat="1" applyFont="1" applyBorder="1" applyAlignment="1">
      <alignment horizontal="center" vertical="center"/>
    </xf>
    <xf numFmtId="0" fontId="0" fillId="0" borderId="6" xfId="0" applyBorder="1" applyAlignment="1">
      <alignment horizontal="center" vertical="center"/>
    </xf>
    <xf numFmtId="167" fontId="0" fillId="0" borderId="0" xfId="0" applyNumberFormat="1" applyAlignment="1">
      <alignment horizontal="center" vertical="center"/>
    </xf>
    <xf numFmtId="3" fontId="0" fillId="0" borderId="0" xfId="0" applyNumberFormat="1" applyAlignment="1">
      <alignment horizontal="center" vertical="center"/>
    </xf>
    <xf numFmtId="167" fontId="1" fillId="0" borderId="28" xfId="0" applyNumberFormat="1" applyFont="1" applyBorder="1" applyAlignment="1">
      <alignment horizontal="center" vertical="center"/>
    </xf>
    <xf numFmtId="0" fontId="0" fillId="0" borderId="17" xfId="0" applyBorder="1" applyAlignment="1">
      <alignment horizontal="center" vertical="center"/>
    </xf>
    <xf numFmtId="167" fontId="0" fillId="0" borderId="1" xfId="0" applyNumberFormat="1" applyBorder="1" applyAlignment="1">
      <alignment horizontal="center" vertical="center"/>
    </xf>
    <xf numFmtId="3" fontId="0" fillId="0" borderId="1" xfId="0" applyNumberFormat="1" applyBorder="1" applyAlignment="1">
      <alignment horizontal="center" vertical="center"/>
    </xf>
    <xf numFmtId="167" fontId="1" fillId="0" borderId="30" xfId="0" applyNumberFormat="1" applyFont="1" applyBorder="1" applyAlignment="1">
      <alignment horizontal="center" vertical="center"/>
    </xf>
    <xf numFmtId="0" fontId="9" fillId="0" borderId="0" xfId="0" applyFont="1" applyAlignment="1">
      <alignment horizontal="left"/>
    </xf>
    <xf numFmtId="166" fontId="0" fillId="6" borderId="5" xfId="0" applyNumberFormat="1" applyFill="1" applyBorder="1" applyAlignment="1" applyProtection="1">
      <alignment horizontal="center" vertical="center"/>
      <protection locked="0"/>
    </xf>
    <xf numFmtId="0" fontId="16" fillId="0" borderId="0" xfId="0" applyFont="1" applyAlignment="1">
      <alignment horizontal="center" vertical="center"/>
    </xf>
    <xf numFmtId="0" fontId="0" fillId="7" borderId="2" xfId="0" applyFill="1" applyBorder="1" applyAlignment="1">
      <alignment vertical="center"/>
    </xf>
    <xf numFmtId="0" fontId="0" fillId="7" borderId="3" xfId="0" applyFill="1" applyBorder="1" applyAlignment="1">
      <alignment vertical="center"/>
    </xf>
    <xf numFmtId="0" fontId="9" fillId="7" borderId="4" xfId="0" applyFont="1" applyFill="1" applyBorder="1" applyAlignment="1">
      <alignment horizontal="center" vertical="center"/>
    </xf>
    <xf numFmtId="165" fontId="0" fillId="7" borderId="5" xfId="0" applyNumberFormat="1" applyFill="1" applyBorder="1" applyAlignment="1">
      <alignment vertical="center"/>
    </xf>
    <xf numFmtId="165" fontId="0" fillId="7" borderId="2" xfId="0" applyNumberFormat="1" applyFill="1" applyBorder="1" applyAlignment="1">
      <alignment vertical="center"/>
    </xf>
    <xf numFmtId="165" fontId="0" fillId="7" borderId="3" xfId="0" applyNumberFormat="1" applyFill="1" applyBorder="1" applyAlignment="1">
      <alignment vertical="center"/>
    </xf>
    <xf numFmtId="165" fontId="0" fillId="7" borderId="4" xfId="0" applyNumberFormat="1" applyFill="1" applyBorder="1" applyAlignment="1">
      <alignment vertical="center"/>
    </xf>
    <xf numFmtId="0" fontId="1" fillId="6" borderId="20" xfId="0" applyFont="1" applyFill="1" applyBorder="1" applyAlignment="1">
      <alignment vertical="center"/>
    </xf>
    <xf numFmtId="0" fontId="1" fillId="6" borderId="21" xfId="0" applyFont="1" applyFill="1" applyBorder="1" applyAlignment="1">
      <alignment vertical="center"/>
    </xf>
    <xf numFmtId="166" fontId="1" fillId="6" borderId="21" xfId="0" applyNumberFormat="1" applyFont="1" applyFill="1" applyBorder="1" applyAlignment="1">
      <alignment vertical="center"/>
    </xf>
    <xf numFmtId="0" fontId="18" fillId="6" borderId="22" xfId="0" applyFont="1" applyFill="1" applyBorder="1" applyAlignment="1">
      <alignment horizontal="center" vertical="center"/>
    </xf>
    <xf numFmtId="165" fontId="1" fillId="6" borderId="23" xfId="0" applyNumberFormat="1" applyFont="1" applyFill="1" applyBorder="1" applyAlignment="1">
      <alignment vertical="center"/>
    </xf>
    <xf numFmtId="165" fontId="1" fillId="6" borderId="20" xfId="0" applyNumberFormat="1" applyFont="1" applyFill="1" applyBorder="1" applyAlignment="1">
      <alignment vertical="center"/>
    </xf>
    <xf numFmtId="165" fontId="1" fillId="6" borderId="21" xfId="0" applyNumberFormat="1" applyFont="1" applyFill="1" applyBorder="1" applyAlignment="1">
      <alignment vertical="center"/>
    </xf>
    <xf numFmtId="165" fontId="1" fillId="6" borderId="22" xfId="0" applyNumberFormat="1" applyFont="1" applyFill="1" applyBorder="1" applyAlignment="1">
      <alignment vertical="center"/>
    </xf>
    <xf numFmtId="0" fontId="0" fillId="7" borderId="6" xfId="0" applyFill="1" applyBorder="1" applyAlignment="1">
      <alignment vertical="center"/>
    </xf>
    <xf numFmtId="0" fontId="0" fillId="7" borderId="0" xfId="0" applyFill="1" applyAlignment="1">
      <alignment vertical="center"/>
    </xf>
    <xf numFmtId="0" fontId="9" fillId="7" borderId="7" xfId="0" applyFont="1" applyFill="1" applyBorder="1" applyAlignment="1">
      <alignment horizontal="center" vertical="center"/>
    </xf>
    <xf numFmtId="164" fontId="0" fillId="7" borderId="8" xfId="0" applyNumberFormat="1" applyFill="1" applyBorder="1" applyAlignment="1">
      <alignment vertical="center"/>
    </xf>
    <xf numFmtId="164" fontId="0" fillId="7" borderId="6" xfId="0" applyNumberFormat="1" applyFill="1" applyBorder="1" applyAlignment="1">
      <alignment vertical="center"/>
    </xf>
    <xf numFmtId="164" fontId="0" fillId="7" borderId="0" xfId="0" applyNumberFormat="1" applyFill="1" applyAlignment="1">
      <alignment vertical="center"/>
    </xf>
    <xf numFmtId="164" fontId="0" fillId="7" borderId="7" xfId="0" applyNumberFormat="1" applyFill="1" applyBorder="1" applyAlignment="1">
      <alignment vertical="center"/>
    </xf>
    <xf numFmtId="0" fontId="0" fillId="7" borderId="9" xfId="0" applyFill="1" applyBorder="1" applyAlignment="1">
      <alignment vertical="center"/>
    </xf>
    <xf numFmtId="0" fontId="0" fillId="7" borderId="10" xfId="0" applyFill="1" applyBorder="1" applyAlignment="1">
      <alignment vertical="center"/>
    </xf>
    <xf numFmtId="0" fontId="9" fillId="7" borderId="11" xfId="0" applyFont="1" applyFill="1" applyBorder="1" applyAlignment="1">
      <alignment horizontal="center" vertical="center"/>
    </xf>
    <xf numFmtId="164" fontId="0" fillId="7" borderId="12" xfId="0" applyNumberFormat="1" applyFill="1" applyBorder="1" applyAlignment="1">
      <alignment vertical="center"/>
    </xf>
    <xf numFmtId="164" fontId="0" fillId="7" borderId="9" xfId="0" applyNumberFormat="1" applyFill="1" applyBorder="1" applyAlignment="1">
      <alignment vertical="center"/>
    </xf>
    <xf numFmtId="164" fontId="0" fillId="7" borderId="10" xfId="0" applyNumberFormat="1" applyFill="1" applyBorder="1" applyAlignment="1">
      <alignment vertical="center"/>
    </xf>
    <xf numFmtId="164" fontId="0" fillId="7" borderId="11" xfId="0" applyNumberFormat="1" applyFill="1" applyBorder="1" applyAlignment="1">
      <alignment vertical="center"/>
    </xf>
    <xf numFmtId="0" fontId="18" fillId="7" borderId="7" xfId="0" applyFont="1" applyFill="1" applyBorder="1" applyAlignment="1">
      <alignment horizontal="center" vertical="center"/>
    </xf>
    <xf numFmtId="165" fontId="0" fillId="7" borderId="8" xfId="0" applyNumberFormat="1" applyFill="1" applyBorder="1" applyAlignment="1">
      <alignment vertical="center"/>
    </xf>
    <xf numFmtId="165" fontId="0" fillId="7" borderId="6" xfId="0" applyNumberFormat="1" applyFill="1" applyBorder="1" applyAlignment="1">
      <alignment vertical="center"/>
    </xf>
    <xf numFmtId="165" fontId="0" fillId="7" borderId="0" xfId="0" applyNumberFormat="1" applyFill="1" applyAlignment="1">
      <alignment vertical="center"/>
    </xf>
    <xf numFmtId="165" fontId="0" fillId="7" borderId="7" xfId="0" applyNumberFormat="1" applyFill="1" applyBorder="1" applyAlignment="1">
      <alignment vertical="center"/>
    </xf>
    <xf numFmtId="0" fontId="7" fillId="6" borderId="20" xfId="0" applyFont="1" applyFill="1" applyBorder="1" applyAlignment="1">
      <alignment vertical="center"/>
    </xf>
    <xf numFmtId="0" fontId="7" fillId="6" borderId="21" xfId="0" applyFont="1" applyFill="1" applyBorder="1" applyAlignment="1">
      <alignment vertical="center"/>
    </xf>
    <xf numFmtId="0" fontId="7" fillId="6" borderId="22" xfId="0" applyFont="1" applyFill="1" applyBorder="1" applyAlignment="1">
      <alignment horizontal="center" vertical="center"/>
    </xf>
    <xf numFmtId="165" fontId="7" fillId="6" borderId="23" xfId="0" applyNumberFormat="1" applyFont="1" applyFill="1" applyBorder="1" applyAlignment="1">
      <alignment vertical="center"/>
    </xf>
    <xf numFmtId="165" fontId="7" fillId="6" borderId="20" xfId="0" applyNumberFormat="1" applyFont="1" applyFill="1" applyBorder="1" applyAlignment="1">
      <alignment vertical="center"/>
    </xf>
    <xf numFmtId="165" fontId="7" fillId="6" borderId="21" xfId="0" applyNumberFormat="1" applyFont="1" applyFill="1" applyBorder="1" applyAlignment="1">
      <alignment vertical="center"/>
    </xf>
    <xf numFmtId="165" fontId="7" fillId="6" borderId="22" xfId="0" applyNumberFormat="1" applyFont="1" applyFill="1" applyBorder="1" applyAlignment="1">
      <alignment vertical="center"/>
    </xf>
    <xf numFmtId="0" fontId="1" fillId="0" borderId="0" xfId="0" applyFont="1"/>
    <xf numFmtId="0" fontId="19" fillId="6" borderId="20" xfId="0" applyFont="1" applyFill="1" applyBorder="1" applyAlignment="1">
      <alignment vertical="center"/>
    </xf>
    <xf numFmtId="0" fontId="19" fillId="6" borderId="21" xfId="0" applyFont="1" applyFill="1" applyBorder="1" applyAlignment="1">
      <alignment vertical="center"/>
    </xf>
    <xf numFmtId="0" fontId="19" fillId="6" borderId="22" xfId="0" applyFont="1" applyFill="1" applyBorder="1" applyAlignment="1">
      <alignment horizontal="center" vertical="center"/>
    </xf>
    <xf numFmtId="165" fontId="19" fillId="6" borderId="23" xfId="0" applyNumberFormat="1" applyFont="1" applyFill="1" applyBorder="1" applyAlignment="1">
      <alignment vertical="center"/>
    </xf>
    <xf numFmtId="165" fontId="19" fillId="6" borderId="20" xfId="0" applyNumberFormat="1" applyFont="1" applyFill="1" applyBorder="1" applyAlignment="1">
      <alignment vertical="center"/>
    </xf>
    <xf numFmtId="165" fontId="19" fillId="6" borderId="21" xfId="0" applyNumberFormat="1" applyFont="1" applyFill="1" applyBorder="1" applyAlignment="1">
      <alignment vertical="center"/>
    </xf>
    <xf numFmtId="165" fontId="19" fillId="6" borderId="22" xfId="0" applyNumberFormat="1" applyFont="1" applyFill="1" applyBorder="1" applyAlignment="1">
      <alignment vertical="center"/>
    </xf>
    <xf numFmtId="167" fontId="0" fillId="0" borderId="0" xfId="0" applyNumberFormat="1"/>
    <xf numFmtId="0" fontId="9" fillId="0" borderId="0" xfId="0" applyFont="1"/>
    <xf numFmtId="164" fontId="9" fillId="0" borderId="0" xfId="0" applyNumberFormat="1" applyFont="1"/>
    <xf numFmtId="0" fontId="2" fillId="0" borderId="0" xfId="0" applyFont="1" applyAlignment="1">
      <alignment horizontal="left" vertical="center"/>
    </xf>
    <xf numFmtId="0" fontId="7" fillId="0" borderId="16" xfId="0" applyFont="1" applyBorder="1" applyAlignment="1">
      <alignment horizontal="center" vertical="center"/>
    </xf>
    <xf numFmtId="0" fontId="7" fillId="0" borderId="13" xfId="0" applyFont="1" applyBorder="1" applyAlignment="1">
      <alignment horizontal="center" vertical="center"/>
    </xf>
    <xf numFmtId="0" fontId="7" fillId="0" borderId="14" xfId="0" applyFont="1" applyBorder="1" applyAlignment="1">
      <alignment horizontal="center" vertical="center"/>
    </xf>
    <xf numFmtId="0" fontId="7" fillId="0" borderId="15" xfId="0" applyFont="1" applyBorder="1" applyAlignment="1">
      <alignment horizontal="center" vertical="center"/>
    </xf>
    <xf numFmtId="0" fontId="9" fillId="0" borderId="27" xfId="0" applyFont="1" applyBorder="1" applyAlignment="1">
      <alignment horizontal="center"/>
    </xf>
    <xf numFmtId="0" fontId="9" fillId="0" borderId="28" xfId="0" applyFont="1" applyBorder="1"/>
    <xf numFmtId="164" fontId="10" fillId="0" borderId="29" xfId="0" applyNumberFormat="1" applyFont="1" applyBorder="1"/>
    <xf numFmtId="164" fontId="3" fillId="0" borderId="0" xfId="0" applyNumberFormat="1" applyFont="1" applyAlignment="1">
      <alignment horizontal="left"/>
    </xf>
    <xf numFmtId="168" fontId="0" fillId="0" borderId="0" xfId="0" applyNumberFormat="1"/>
    <xf numFmtId="0" fontId="0" fillId="2" borderId="0" xfId="0" applyFill="1"/>
    <xf numFmtId="164" fontId="0" fillId="2" borderId="0" xfId="0" applyNumberFormat="1" applyFill="1"/>
    <xf numFmtId="0" fontId="0" fillId="2" borderId="21" xfId="0" applyFill="1" applyBorder="1"/>
    <xf numFmtId="164" fontId="0" fillId="2" borderId="21" xfId="0" applyNumberFormat="1" applyFill="1" applyBorder="1"/>
    <xf numFmtId="0" fontId="0" fillId="8" borderId="0" xfId="0" applyFill="1"/>
    <xf numFmtId="164" fontId="0" fillId="8" borderId="0" xfId="0" applyNumberFormat="1" applyFill="1"/>
    <xf numFmtId="0" fontId="0" fillId="4" borderId="0" xfId="0" applyFill="1"/>
    <xf numFmtId="164" fontId="0" fillId="4" borderId="0" xfId="0" applyNumberFormat="1" applyFill="1"/>
    <xf numFmtId="168" fontId="0" fillId="4" borderId="0" xfId="0" applyNumberFormat="1" applyFill="1"/>
    <xf numFmtId="0" fontId="0" fillId="5" borderId="0" xfId="0" applyFill="1"/>
    <xf numFmtId="164" fontId="0" fillId="5" borderId="0" xfId="0" applyNumberFormat="1" applyFill="1"/>
    <xf numFmtId="0" fontId="0" fillId="0" borderId="2" xfId="0" applyBorder="1"/>
    <xf numFmtId="0" fontId="0" fillId="0" borderId="3" xfId="0" applyBorder="1"/>
    <xf numFmtId="0" fontId="0" fillId="0" borderId="4" xfId="0" applyBorder="1"/>
    <xf numFmtId="0" fontId="0" fillId="8" borderId="5" xfId="0" applyFill="1" applyBorder="1"/>
    <xf numFmtId="0" fontId="0" fillId="2" borderId="5" xfId="0" applyFill="1" applyBorder="1"/>
    <xf numFmtId="0" fontId="0" fillId="4" borderId="5" xfId="0" applyFill="1" applyBorder="1"/>
    <xf numFmtId="0" fontId="0" fillId="5" borderId="5" xfId="0" applyFill="1" applyBorder="1"/>
    <xf numFmtId="0" fontId="0" fillId="8" borderId="0" xfId="0" applyFill="1" applyAlignment="1">
      <alignment horizontal="center"/>
    </xf>
    <xf numFmtId="0" fontId="0" fillId="2" borderId="0" xfId="0" applyFill="1" applyAlignment="1">
      <alignment horizontal="center"/>
    </xf>
    <xf numFmtId="0" fontId="0" fillId="4" borderId="0" xfId="0" applyFill="1" applyAlignment="1">
      <alignment horizontal="center"/>
    </xf>
    <xf numFmtId="0" fontId="0" fillId="5" borderId="7" xfId="0" applyFill="1" applyBorder="1" applyAlignment="1">
      <alignment horizontal="center"/>
    </xf>
    <xf numFmtId="0" fontId="1" fillId="8" borderId="5" xfId="0" applyFont="1" applyFill="1" applyBorder="1" applyAlignment="1">
      <alignment horizontal="center"/>
    </xf>
    <xf numFmtId="0" fontId="1" fillId="5" borderId="5" xfId="0" applyFont="1" applyFill="1" applyBorder="1" applyAlignment="1">
      <alignment horizontal="center"/>
    </xf>
    <xf numFmtId="0" fontId="1" fillId="2" borderId="5" xfId="0" applyFont="1" applyFill="1" applyBorder="1" applyAlignment="1">
      <alignment horizontal="center"/>
    </xf>
    <xf numFmtId="0" fontId="1" fillId="4" borderId="5" xfId="0" applyFont="1" applyFill="1" applyBorder="1" applyAlignment="1">
      <alignment horizontal="center"/>
    </xf>
    <xf numFmtId="0" fontId="0" fillId="0" borderId="0" xfId="0" applyAlignment="1">
      <alignment horizontal="center"/>
    </xf>
    <xf numFmtId="0" fontId="0" fillId="0" borderId="7" xfId="0" applyBorder="1" applyAlignment="1">
      <alignment horizontal="center"/>
    </xf>
    <xf numFmtId="0" fontId="0" fillId="0" borderId="10" xfId="0" applyBorder="1" applyAlignment="1">
      <alignment horizontal="center"/>
    </xf>
    <xf numFmtId="0" fontId="0" fillId="2" borderId="10" xfId="0" applyFill="1" applyBorder="1" applyAlignment="1">
      <alignment horizontal="center"/>
    </xf>
    <xf numFmtId="0" fontId="0" fillId="4" borderId="10" xfId="0" applyFill="1" applyBorder="1" applyAlignment="1">
      <alignment horizontal="center"/>
    </xf>
    <xf numFmtId="0" fontId="0" fillId="0" borderId="11" xfId="0" applyBorder="1" applyAlignment="1">
      <alignment horizontal="center"/>
    </xf>
    <xf numFmtId="0" fontId="12" fillId="0" borderId="0" xfId="0" applyFont="1"/>
    <xf numFmtId="0" fontId="0" fillId="0" borderId="0" xfId="0" applyAlignment="1">
      <alignment vertical="top"/>
    </xf>
    <xf numFmtId="0" fontId="9" fillId="0" borderId="0" xfId="0" applyFont="1" applyAlignment="1">
      <alignment vertical="top"/>
    </xf>
    <xf numFmtId="0" fontId="0" fillId="0" borderId="0" xfId="0" applyAlignment="1">
      <alignment horizontal="left" vertical="top"/>
    </xf>
    <xf numFmtId="0" fontId="0" fillId="0" borderId="0" xfId="0" applyAlignment="1">
      <alignment horizontal="left" vertical="center"/>
    </xf>
    <xf numFmtId="167" fontId="0" fillId="9" borderId="6" xfId="0" applyNumberFormat="1" applyFill="1" applyBorder="1" applyAlignment="1">
      <alignment horizontal="center"/>
    </xf>
    <xf numFmtId="167" fontId="0" fillId="9" borderId="7" xfId="0" applyNumberFormat="1" applyFill="1" applyBorder="1" applyAlignment="1">
      <alignment horizontal="center"/>
    </xf>
    <xf numFmtId="167" fontId="0" fillId="9" borderId="9" xfId="0" applyNumberFormat="1" applyFill="1" applyBorder="1" applyAlignment="1">
      <alignment horizontal="center"/>
    </xf>
    <xf numFmtId="167" fontId="0" fillId="9" borderId="11" xfId="0" applyNumberFormat="1" applyFill="1" applyBorder="1" applyAlignment="1">
      <alignment horizontal="center"/>
    </xf>
    <xf numFmtId="167" fontId="0" fillId="9" borderId="13" xfId="0" applyNumberFormat="1" applyFill="1" applyBorder="1" applyAlignment="1">
      <alignment horizontal="center"/>
    </xf>
    <xf numFmtId="167" fontId="0" fillId="9" borderId="15" xfId="0" applyNumberFormat="1" applyFill="1" applyBorder="1" applyAlignment="1">
      <alignment horizontal="center"/>
    </xf>
    <xf numFmtId="0" fontId="0" fillId="0" borderId="41" xfId="0" applyBorder="1" applyAlignment="1">
      <alignment horizontal="center" vertical="center" wrapText="1"/>
    </xf>
    <xf numFmtId="0" fontId="0" fillId="0" borderId="22" xfId="0" applyBorder="1" applyAlignment="1">
      <alignment horizontal="center" vertical="center" wrapText="1"/>
    </xf>
    <xf numFmtId="0" fontId="0" fillId="0" borderId="0" xfId="0" applyAlignment="1">
      <alignment horizontal="left" vertical="center" wrapText="1"/>
    </xf>
    <xf numFmtId="0" fontId="0" fillId="9" borderId="13" xfId="0" applyFill="1" applyBorder="1" applyAlignment="1">
      <alignment horizontal="center"/>
    </xf>
    <xf numFmtId="0" fontId="0" fillId="9" borderId="15" xfId="0" applyFill="1" applyBorder="1" applyAlignment="1">
      <alignment horizontal="center"/>
    </xf>
    <xf numFmtId="0" fontId="0" fillId="9" borderId="6" xfId="0" applyFill="1" applyBorder="1" applyAlignment="1">
      <alignment horizontal="center"/>
    </xf>
    <xf numFmtId="0" fontId="0" fillId="9" borderId="7" xfId="0" applyFill="1" applyBorder="1" applyAlignment="1">
      <alignment horizontal="center"/>
    </xf>
    <xf numFmtId="0" fontId="0" fillId="9" borderId="9" xfId="0" applyFill="1" applyBorder="1" applyAlignment="1">
      <alignment horizontal="center"/>
    </xf>
    <xf numFmtId="0" fontId="0" fillId="9" borderId="11" xfId="0" applyFill="1" applyBorder="1" applyAlignment="1">
      <alignment horizontal="center"/>
    </xf>
    <xf numFmtId="0" fontId="0" fillId="0" borderId="39" xfId="0" applyBorder="1" applyAlignment="1">
      <alignment horizontal="center" vertical="center" wrapText="1"/>
    </xf>
    <xf numFmtId="0" fontId="0" fillId="0" borderId="15" xfId="0" applyBorder="1" applyAlignment="1">
      <alignment horizontal="center" vertical="center" wrapText="1"/>
    </xf>
    <xf numFmtId="0" fontId="0" fillId="0" borderId="40" xfId="0" applyBorder="1" applyAlignment="1">
      <alignment horizontal="center" vertical="center" wrapText="1"/>
    </xf>
    <xf numFmtId="0" fontId="0" fillId="0" borderId="11" xfId="0" applyBorder="1" applyAlignment="1">
      <alignment horizontal="center" vertical="center" wrapText="1"/>
    </xf>
    <xf numFmtId="0" fontId="11" fillId="0" borderId="0" xfId="0" applyFont="1" applyAlignment="1">
      <alignment horizontal="left" vertical="center" wrapText="1"/>
    </xf>
    <xf numFmtId="0" fontId="0" fillId="0" borderId="31" xfId="0" applyBorder="1" applyAlignment="1">
      <alignment horizontal="center" vertical="center" wrapText="1"/>
    </xf>
    <xf numFmtId="0" fontId="0" fillId="0" borderId="32" xfId="0" applyBorder="1" applyAlignment="1">
      <alignment horizontal="center" vertical="center" wrapText="1"/>
    </xf>
    <xf numFmtId="0" fontId="0" fillId="0" borderId="36" xfId="0" applyBorder="1" applyAlignment="1">
      <alignment horizontal="center" vertical="center"/>
    </xf>
    <xf numFmtId="0" fontId="0" fillId="0" borderId="37" xfId="0" applyBorder="1" applyAlignment="1">
      <alignment horizontal="center" vertical="center"/>
    </xf>
  </cellXfs>
  <cellStyles count="1">
    <cellStyle name="Standard" xfId="0" builtinId="0"/>
  </cellStyles>
  <dxfs count="1">
    <dxf>
      <font>
        <color rgb="FF9C0006"/>
      </font>
      <fill>
        <patternFill>
          <bgColor rgb="FFFFC7CE"/>
        </patternFill>
      </fill>
    </dxf>
  </dxfs>
  <tableStyles count="0" defaultTableStyle="TableStyleMedium2" defaultPivotStyle="PivotStyleLight16"/>
  <colors>
    <mruColors>
      <color rgb="FF3333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918109166996498"/>
          <c:y val="0.18029663446387295"/>
          <c:w val="0.78591158520533344"/>
          <c:h val="0.76684720079500679"/>
        </c:manualLayout>
      </c:layout>
      <c:barChart>
        <c:barDir val="col"/>
        <c:grouping val="clustered"/>
        <c:varyColors val="0"/>
        <c:ser>
          <c:idx val="1"/>
          <c:order val="1"/>
          <c:tx>
            <c:v>Milchpreis</c:v>
          </c:tx>
          <c:spPr>
            <a:solidFill>
              <a:schemeClr val="accent6">
                <a:lumMod val="75000"/>
              </a:schemeClr>
            </a:solidFill>
            <a:ln>
              <a:noFill/>
            </a:ln>
            <a:effectLst/>
          </c:spPr>
          <c:invertIfNegative val="0"/>
          <c:dLbls>
            <c:dLbl>
              <c:idx val="0"/>
              <c:layout>
                <c:manualLayout>
                  <c:x val="2.4067388688327317E-3"/>
                  <c:y val="1.49351189620444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0FFC-47B6-ADCB-F32203C60CE7}"/>
                </c:ext>
              </c:extLst>
            </c:dLbl>
            <c:dLbl>
              <c:idx val="2"/>
              <c:layout>
                <c:manualLayout>
                  <c:x val="3.3694344163658241E-2"/>
                  <c:y val="1.493511896204451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0FFC-47B6-ADCB-F32203C60CE7}"/>
                </c:ext>
              </c:extLst>
            </c:dLbl>
            <c:dLbl>
              <c:idx val="3"/>
              <c:layout>
                <c:manualLayout>
                  <c:x val="0"/>
                  <c:y val="1.120133922153338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0FFC-47B6-ADCB-F32203C60CE7}"/>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mn-lt"/>
                    <a:ea typeface="+mn-ea"/>
                    <a:cs typeface="+mn-cs"/>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'Interaktiv BY'!$E$189:$I$189</c:f>
              <c:strCache>
                <c:ptCount val="5"/>
                <c:pt idx="0">
                  <c:v>Bayern 
Ø 60 Kühe</c:v>
                </c:pt>
                <c:pt idx="1">
                  <c:v>23 Kühe</c:v>
                </c:pt>
                <c:pt idx="2">
                  <c:v>51 Kühe</c:v>
                </c:pt>
                <c:pt idx="3">
                  <c:v>77 Kühe</c:v>
                </c:pt>
                <c:pt idx="4">
                  <c:v>123 Kühe</c:v>
                </c:pt>
              </c:strCache>
            </c:strRef>
          </c:cat>
          <c:val>
            <c:numRef>
              <c:f>'Interaktiv BY'!$E$190:$I$190</c:f>
              <c:numCache>
                <c:formatCode>0.0</c:formatCode>
                <c:ptCount val="5"/>
                <c:pt idx="0">
                  <c:v>111.17765045643637</c:v>
                </c:pt>
                <c:pt idx="1">
                  <c:v>156.96913096842479</c:v>
                </c:pt>
                <c:pt idx="2">
                  <c:v>118.85523444149017</c:v>
                </c:pt>
                <c:pt idx="3">
                  <c:v>108.59829013283192</c:v>
                </c:pt>
                <c:pt idx="4">
                  <c:v>98.878150245495775</c:v>
                </c:pt>
              </c:numCache>
            </c:numRef>
          </c:val>
          <c:extLst>
            <c:ext xmlns:c16="http://schemas.microsoft.com/office/drawing/2014/chart" uri="{C3380CC4-5D6E-409C-BE32-E72D297353CC}">
              <c16:uniqueId val="{00000003-0FFC-47B6-ADCB-F32203C60CE7}"/>
            </c:ext>
          </c:extLst>
        </c:ser>
        <c:dLbls>
          <c:showLegendKey val="0"/>
          <c:showVal val="0"/>
          <c:showCatName val="0"/>
          <c:showSerName val="0"/>
          <c:showPercent val="0"/>
          <c:showBubbleSize val="0"/>
        </c:dLbls>
        <c:gapWidth val="200"/>
        <c:axId val="813896896"/>
        <c:axId val="813897224"/>
      </c:barChart>
      <c:barChart>
        <c:barDir val="col"/>
        <c:grouping val="clustered"/>
        <c:varyColors val="0"/>
        <c:ser>
          <c:idx val="2"/>
          <c:order val="0"/>
          <c:tx>
            <c:v>DUMMY</c:v>
          </c:tx>
          <c:spPr>
            <a:noFill/>
            <a:ln>
              <a:noFill/>
            </a:ln>
            <a:effectLst/>
          </c:spPr>
          <c:invertIfNegative val="0"/>
          <c:cat>
            <c:strRef>
              <c:f>'Interaktiv BY'!$E$189:$I$189</c:f>
              <c:strCache>
                <c:ptCount val="5"/>
                <c:pt idx="0">
                  <c:v>Bayern 
Ø 60 Kühe</c:v>
                </c:pt>
                <c:pt idx="1">
                  <c:v>23 Kühe</c:v>
                </c:pt>
                <c:pt idx="2">
                  <c:v>51 Kühe</c:v>
                </c:pt>
                <c:pt idx="3">
                  <c:v>77 Kühe</c:v>
                </c:pt>
                <c:pt idx="4">
                  <c:v>123 Kühe</c:v>
                </c:pt>
              </c:strCache>
            </c:strRef>
          </c:cat>
          <c:val>
            <c:numRef>
              <c:f>'Interaktiv BY'!$E$191:$I$191</c:f>
              <c:numCache>
                <c:formatCode>0.0</c:formatCode>
                <c:ptCount val="5"/>
                <c:pt idx="0">
                  <c:v>24.81920097759674</c:v>
                </c:pt>
                <c:pt idx="1">
                  <c:v>24.81920097759674</c:v>
                </c:pt>
                <c:pt idx="2">
                  <c:v>24.81920097759674</c:v>
                </c:pt>
                <c:pt idx="3">
                  <c:v>24.81920097759674</c:v>
                </c:pt>
                <c:pt idx="4">
                  <c:v>24.81920097759674</c:v>
                </c:pt>
              </c:numCache>
            </c:numRef>
          </c:val>
          <c:extLst>
            <c:ext xmlns:c16="http://schemas.microsoft.com/office/drawing/2014/chart" uri="{C3380CC4-5D6E-409C-BE32-E72D297353CC}">
              <c16:uniqueId val="{00000004-0FFC-47B6-ADCB-F32203C60CE7}"/>
            </c:ext>
          </c:extLst>
        </c:ser>
        <c:ser>
          <c:idx val="0"/>
          <c:order val="2"/>
          <c:tx>
            <c:v>Stundenlohn</c:v>
          </c:tx>
          <c:spPr>
            <a:solidFill>
              <a:srgbClr val="FFC000"/>
            </a:solidFill>
            <a:ln>
              <a:noFill/>
            </a:ln>
            <a:effectLst/>
          </c:spPr>
          <c:invertIfNegative val="0"/>
          <c:cat>
            <c:strRef>
              <c:f>'Interaktiv BY'!$E$189:$I$189</c:f>
              <c:strCache>
                <c:ptCount val="5"/>
                <c:pt idx="0">
                  <c:v>Bayern 
Ø 60 Kühe</c:v>
                </c:pt>
                <c:pt idx="1">
                  <c:v>23 Kühe</c:v>
                </c:pt>
                <c:pt idx="2">
                  <c:v>51 Kühe</c:v>
                </c:pt>
                <c:pt idx="3">
                  <c:v>77 Kühe</c:v>
                </c:pt>
                <c:pt idx="4">
                  <c:v>123 Kühe</c:v>
                </c:pt>
              </c:strCache>
            </c:strRef>
          </c:cat>
          <c:val>
            <c:numRef>
              <c:f>'Interaktiv BY'!$E$191:$I$191</c:f>
              <c:numCache>
                <c:formatCode>0.0</c:formatCode>
                <c:ptCount val="5"/>
                <c:pt idx="0">
                  <c:v>24.81920097759674</c:v>
                </c:pt>
                <c:pt idx="1">
                  <c:v>24.81920097759674</c:v>
                </c:pt>
                <c:pt idx="2">
                  <c:v>24.81920097759674</c:v>
                </c:pt>
                <c:pt idx="3">
                  <c:v>24.81920097759674</c:v>
                </c:pt>
                <c:pt idx="4">
                  <c:v>24.81920097759674</c:v>
                </c:pt>
              </c:numCache>
            </c:numRef>
          </c:val>
          <c:extLst>
            <c:ext xmlns:c16="http://schemas.microsoft.com/office/drawing/2014/chart" uri="{C3380CC4-5D6E-409C-BE32-E72D297353CC}">
              <c16:uniqueId val="{00000005-0FFC-47B6-ADCB-F32203C60CE7}"/>
            </c:ext>
          </c:extLst>
        </c:ser>
        <c:dLbls>
          <c:showLegendKey val="0"/>
          <c:showVal val="0"/>
          <c:showCatName val="0"/>
          <c:showSerName val="0"/>
          <c:showPercent val="0"/>
          <c:showBubbleSize val="0"/>
        </c:dLbls>
        <c:gapWidth val="0"/>
        <c:overlap val="-100"/>
        <c:axId val="923591288"/>
        <c:axId val="923588664"/>
      </c:barChart>
      <c:catAx>
        <c:axId val="813896896"/>
        <c:scaling>
          <c:orientation val="minMax"/>
        </c:scaling>
        <c:delete val="1"/>
        <c:axPos val="b"/>
        <c:numFmt formatCode="General" sourceLinked="1"/>
        <c:majorTickMark val="none"/>
        <c:minorTickMark val="none"/>
        <c:tickLblPos val="nextTo"/>
        <c:crossAx val="813897224"/>
        <c:crosses val="autoZero"/>
        <c:auto val="1"/>
        <c:lblAlgn val="ctr"/>
        <c:lblOffset val="100"/>
        <c:noMultiLvlLbl val="0"/>
      </c:catAx>
      <c:valAx>
        <c:axId val="813897224"/>
        <c:scaling>
          <c:orientation val="minMax"/>
          <c:max val="160"/>
        </c:scaling>
        <c:delete val="0"/>
        <c:axPos val="l"/>
        <c:majorGridlines>
          <c:spPr>
            <a:ln w="9525" cap="flat" cmpd="sng" algn="ctr">
              <a:solidFill>
                <a:schemeClr val="tx1">
                  <a:lumMod val="15000"/>
                  <a:lumOff val="85000"/>
                </a:schemeClr>
              </a:solidFill>
              <a:round/>
            </a:ln>
            <a:effectLst/>
          </c:spPr>
        </c:majorGridlines>
        <c:numFmt formatCode="#,##0.0_ ;[Red]\-#,##0.0\ " sourceLinked="0"/>
        <c:majorTickMark val="none"/>
        <c:minorTickMark val="none"/>
        <c:tickLblPos val="nextTo"/>
        <c:spPr>
          <a:solidFill>
            <a:schemeClr val="accent6">
              <a:lumMod val="60000"/>
              <a:lumOff val="40000"/>
            </a:schemeClr>
          </a:solidFill>
          <a:ln>
            <a:noFill/>
          </a:ln>
          <a:effectLst/>
        </c:spPr>
        <c:txPr>
          <a:bodyPr rot="-60000000" spcFirstLastPara="1" vertOverflow="ellipsis" vert="horz" wrap="square" anchor="ctr" anchorCtr="1"/>
          <a:lstStyle/>
          <a:p>
            <a:pPr>
              <a:defRPr sz="1000" b="1" i="0" u="none" strike="noStrike" kern="1200" baseline="0">
                <a:solidFill>
                  <a:schemeClr val="tx1"/>
                </a:solidFill>
                <a:latin typeface="+mn-lt"/>
                <a:ea typeface="+mn-ea"/>
                <a:cs typeface="+mn-cs"/>
              </a:defRPr>
            </a:pPr>
            <a:endParaRPr lang="de-DE"/>
          </a:p>
        </c:txPr>
        <c:crossAx val="813896896"/>
        <c:crosses val="autoZero"/>
        <c:crossBetween val="between"/>
        <c:majorUnit val="10"/>
      </c:valAx>
      <c:valAx>
        <c:axId val="923588664"/>
        <c:scaling>
          <c:orientation val="minMax"/>
          <c:max val="48"/>
        </c:scaling>
        <c:delete val="0"/>
        <c:axPos val="r"/>
        <c:numFmt formatCode="0.0" sourceLinked="1"/>
        <c:majorTickMark val="out"/>
        <c:minorTickMark val="none"/>
        <c:tickLblPos val="nextTo"/>
        <c:spPr>
          <a:solidFill>
            <a:schemeClr val="accent4"/>
          </a:solidFill>
          <a:ln>
            <a:noFill/>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de-DE"/>
          </a:p>
        </c:txPr>
        <c:crossAx val="923591288"/>
        <c:crosses val="max"/>
        <c:crossBetween val="between"/>
        <c:majorUnit val="3"/>
      </c:valAx>
      <c:catAx>
        <c:axId val="923591288"/>
        <c:scaling>
          <c:orientation val="minMax"/>
        </c:scaling>
        <c:delete val="1"/>
        <c:axPos val="b"/>
        <c:numFmt formatCode="General" sourceLinked="1"/>
        <c:majorTickMark val="out"/>
        <c:minorTickMark val="none"/>
        <c:tickLblPos val="nextTo"/>
        <c:crossAx val="923588664"/>
        <c:crosses val="autoZero"/>
        <c:auto val="1"/>
        <c:lblAlgn val="ctr"/>
        <c:lblOffset val="100"/>
        <c:noMultiLvlLbl val="0"/>
      </c:cat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de-DE"/>
    </a:p>
  </c:txPr>
  <c:printSettings>
    <c:headerFooter/>
    <c:pageMargins b="0.78740157499999996" l="0.7" r="0.7" t="0.78740157499999996"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918109166996498"/>
          <c:y val="0.10387646835082641"/>
          <c:w val="0.78591158520533344"/>
          <c:h val="0.87157846664760119"/>
        </c:manualLayout>
      </c:layout>
      <c:barChart>
        <c:barDir val="col"/>
        <c:grouping val="clustered"/>
        <c:varyColors val="0"/>
        <c:ser>
          <c:idx val="33"/>
          <c:order val="0"/>
          <c:tx>
            <c:v>Stundenlohn 5 Jahre</c:v>
          </c:tx>
          <c:spPr>
            <a:solidFill>
              <a:schemeClr val="accent6">
                <a:lumMod val="60000"/>
                <a:lumOff val="40000"/>
              </a:schemeClr>
            </a:solidFill>
            <a:ln w="15875">
              <a:solidFill>
                <a:schemeClr val="accent6">
                  <a:lumMod val="75000"/>
                </a:schemeClr>
              </a:solidFill>
            </a:ln>
            <a:effectLst/>
          </c:spPr>
          <c:invertIfNegative val="0"/>
          <c:cat>
            <c:strRef>
              <c:f>'Interaktiv BY'!$E$113:$I$113</c:f>
              <c:strCache>
                <c:ptCount val="5"/>
                <c:pt idx="0">
                  <c:v>BY Ø 60 K</c:v>
                </c:pt>
                <c:pt idx="1">
                  <c:v>23 Kühe</c:v>
                </c:pt>
                <c:pt idx="2">
                  <c:v>51 Kühe</c:v>
                </c:pt>
                <c:pt idx="3">
                  <c:v>77 Kühe</c:v>
                </c:pt>
                <c:pt idx="4">
                  <c:v>123 Kühe</c:v>
                </c:pt>
              </c:strCache>
            </c:strRef>
          </c:cat>
          <c:val>
            <c:numRef>
              <c:f>'Interaktiv BY'!$E$92:$I$92</c:f>
              <c:numCache>
                <c:formatCode>0.0</c:formatCode>
                <c:ptCount val="5"/>
                <c:pt idx="0">
                  <c:v>11.779061971069842</c:v>
                </c:pt>
                <c:pt idx="1">
                  <c:v>4.2948795732515235</c:v>
                </c:pt>
                <c:pt idx="2">
                  <c:v>9.3060233115805566</c:v>
                </c:pt>
                <c:pt idx="3">
                  <c:v>12.322480881755212</c:v>
                </c:pt>
                <c:pt idx="4">
                  <c:v>21.57121532127114</c:v>
                </c:pt>
              </c:numCache>
            </c:numRef>
          </c:val>
          <c:extLst>
            <c:ext xmlns:c16="http://schemas.microsoft.com/office/drawing/2014/chart" uri="{C3380CC4-5D6E-409C-BE32-E72D297353CC}">
              <c16:uniqueId val="{00000000-C51B-4030-A0AC-E3EB2F67980C}"/>
            </c:ext>
          </c:extLst>
        </c:ser>
        <c:ser>
          <c:idx val="0"/>
          <c:order val="1"/>
          <c:tx>
            <c:v>Stundenlohn nach Änderung</c:v>
          </c:tx>
          <c:spPr>
            <a:solidFill>
              <a:srgbClr val="FFC000"/>
            </a:solidFill>
            <a:ln w="15875">
              <a:solidFill>
                <a:schemeClr val="accent2">
                  <a:lumMod val="75000"/>
                </a:schemeClr>
              </a:solidFill>
            </a:ln>
            <a:effectLst/>
          </c:spPr>
          <c:invertIfNegative val="0"/>
          <c:val>
            <c:numRef>
              <c:f>'Interaktiv BY'!$E$93:$I$93</c:f>
              <c:numCache>
                <c:formatCode>0.0</c:formatCode>
                <c:ptCount val="5"/>
                <c:pt idx="0">
                  <c:v>4.51332282968123</c:v>
                </c:pt>
                <c:pt idx="1">
                  <c:v>-0.87436984899732195</c:v>
                </c:pt>
                <c:pt idx="2">
                  <c:v>2.5637061929019129</c:v>
                </c:pt>
                <c:pt idx="3">
                  <c:v>4.5162579460383903</c:v>
                </c:pt>
                <c:pt idx="4">
                  <c:v>11.013933753890544</c:v>
                </c:pt>
              </c:numCache>
            </c:numRef>
          </c:val>
          <c:extLst>
            <c:ext xmlns:c16="http://schemas.microsoft.com/office/drawing/2014/chart" uri="{C3380CC4-5D6E-409C-BE32-E72D297353CC}">
              <c16:uniqueId val="{00000001-C51B-4030-A0AC-E3EB2F67980C}"/>
            </c:ext>
          </c:extLst>
        </c:ser>
        <c:dLbls>
          <c:showLegendKey val="0"/>
          <c:showVal val="0"/>
          <c:showCatName val="0"/>
          <c:showSerName val="0"/>
          <c:showPercent val="0"/>
          <c:showBubbleSize val="0"/>
        </c:dLbls>
        <c:gapWidth val="100"/>
        <c:axId val="813896896"/>
        <c:axId val="813897224"/>
      </c:barChart>
      <c:catAx>
        <c:axId val="813896896"/>
        <c:scaling>
          <c:orientation val="minMax"/>
        </c:scaling>
        <c:delete val="1"/>
        <c:axPos val="b"/>
        <c:numFmt formatCode="General" sourceLinked="1"/>
        <c:majorTickMark val="none"/>
        <c:minorTickMark val="none"/>
        <c:tickLblPos val="nextTo"/>
        <c:crossAx val="813897224"/>
        <c:crosses val="autoZero"/>
        <c:auto val="1"/>
        <c:lblAlgn val="ctr"/>
        <c:lblOffset val="100"/>
        <c:noMultiLvlLbl val="0"/>
      </c:catAx>
      <c:valAx>
        <c:axId val="813897224"/>
        <c:scaling>
          <c:orientation val="minMax"/>
        </c:scaling>
        <c:delete val="0"/>
        <c:axPos val="l"/>
        <c:majorGridlines>
          <c:spPr>
            <a:ln w="9525" cap="flat" cmpd="sng" algn="ctr">
              <a:solidFill>
                <a:schemeClr val="tx1">
                  <a:lumMod val="15000"/>
                  <a:lumOff val="85000"/>
                </a:schemeClr>
              </a:solidFill>
              <a:round/>
            </a:ln>
            <a:effectLst/>
          </c:spPr>
        </c:majorGridlines>
        <c:numFmt formatCode="#,##0_ ;[Red]\-#,##0\ " sourceLinked="0"/>
        <c:majorTickMark val="none"/>
        <c:minorTickMark val="none"/>
        <c:tickLblPos val="nextTo"/>
        <c:spPr>
          <a:noFill/>
          <a:ln>
            <a:noFill/>
          </a:ln>
          <a:effectLst/>
        </c:spPr>
        <c:txPr>
          <a:bodyPr rot="-60000000" spcFirstLastPara="1" vertOverflow="ellipsis" vert="horz" wrap="square" anchor="ctr" anchorCtr="1"/>
          <a:lstStyle/>
          <a:p>
            <a:pPr>
              <a:defRPr sz="1200" b="1" i="0" u="none" strike="noStrike" kern="1200" baseline="0">
                <a:solidFill>
                  <a:schemeClr val="tx1"/>
                </a:solidFill>
                <a:latin typeface="+mn-lt"/>
                <a:ea typeface="+mn-ea"/>
                <a:cs typeface="+mn-cs"/>
              </a:defRPr>
            </a:pPr>
            <a:endParaRPr lang="de-DE"/>
          </a:p>
        </c:txPr>
        <c:crossAx val="813896896"/>
        <c:crosses val="autoZero"/>
        <c:crossBetween val="between"/>
        <c:majorUnit val="2"/>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de-DE"/>
    </a:p>
  </c:txPr>
  <c:printSettings>
    <c:headerFooter/>
    <c:pageMargins b="0.78740157499999996" l="0.7" r="0.7" t="0.78740157499999996"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1.xml"/><Relationship Id="rId1" Type="http://schemas.openxmlformats.org/officeDocument/2006/relationships/image" Target="../media/image1.png"/><Relationship Id="rId4"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35719</xdr:colOff>
      <xdr:row>4</xdr:row>
      <xdr:rowOff>53345</xdr:rowOff>
    </xdr:from>
    <xdr:to>
      <xdr:col>11</xdr:col>
      <xdr:colOff>0</xdr:colOff>
      <xdr:row>41</xdr:row>
      <xdr:rowOff>142875</xdr:rowOff>
    </xdr:to>
    <xdr:sp macro="" textlink="">
      <xdr:nvSpPr>
        <xdr:cNvPr id="2" name="Textfeld 1">
          <a:extLst>
            <a:ext uri="{FF2B5EF4-FFF2-40B4-BE49-F238E27FC236}">
              <a16:creationId xmlns:a16="http://schemas.microsoft.com/office/drawing/2014/main" id="{80ABBA7D-485F-40CA-B6AC-9EF12C3A2E6B}"/>
            </a:ext>
          </a:extLst>
        </xdr:cNvPr>
        <xdr:cNvSpPr txBox="1"/>
      </xdr:nvSpPr>
      <xdr:spPr>
        <a:xfrm>
          <a:off x="35719" y="1857380"/>
          <a:ext cx="8327231" cy="682751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hangingPunct="0"/>
          <a:r>
            <a:rPr lang="de-DE" sz="1100">
              <a:solidFill>
                <a:schemeClr val="dk1"/>
              </a:solidFill>
              <a:effectLst/>
              <a:latin typeface="+mn-lt"/>
              <a:ea typeface="+mn-ea"/>
              <a:cs typeface="+mn-cs"/>
            </a:rPr>
            <a:t>Milchbauern sind Unternehmer. Sie investieren Geld und die eigene Arbeitszeit in die Milcherzeugung, verkaufen die Milch an ihre Molkerei und die Molkerei verkauft die Produkte an den Einzelhandel, bei dem die meisten Verbraucher dann Milch, Käse und Joghurt einkaufen.</a:t>
          </a:r>
          <a:endParaRPr lang="de-DE">
            <a:effectLst/>
          </a:endParaRPr>
        </a:p>
        <a:p>
          <a:pPr hangingPunct="0"/>
          <a:r>
            <a:rPr lang="de-DE" sz="1100">
              <a:solidFill>
                <a:schemeClr val="dk1"/>
              </a:solidFill>
              <a:effectLst/>
              <a:latin typeface="+mn-lt"/>
              <a:ea typeface="+mn-ea"/>
              <a:cs typeface="+mn-cs"/>
            </a:rPr>
            <a:t>Milchviehbetriebe haben Einnahmen aus Milchverkauf, Tierverkauf und staatlichen Prämien. Nach Abzug der Kosten bleibt der Gewinn aus Land- und Forstwirtschaft. Der Gewinn ist ihr Bruttoeinkommen. Vom Gewinn bezahlen sie</a:t>
          </a:r>
          <a:r>
            <a:rPr lang="de-DE" sz="1100" baseline="0">
              <a:solidFill>
                <a:schemeClr val="dk1"/>
              </a:solidFill>
              <a:effectLst/>
              <a:latin typeface="+mn-lt"/>
              <a:ea typeface="+mn-ea"/>
              <a:cs typeface="+mn-cs"/>
            </a:rPr>
            <a:t> </a:t>
          </a:r>
          <a:r>
            <a:rPr lang="de-DE" sz="1100">
              <a:solidFill>
                <a:schemeClr val="dk1"/>
              </a:solidFill>
              <a:effectLst/>
              <a:latin typeface="+mn-lt"/>
              <a:ea typeface="+mn-ea"/>
              <a:cs typeface="+mn-cs"/>
            </a:rPr>
            <a:t>Einkommensteuer, den Lebensunterhalt incl. Wohnen und Mobilität.</a:t>
          </a:r>
          <a:r>
            <a:rPr lang="de-DE" sz="1100" baseline="0">
              <a:solidFill>
                <a:schemeClr val="dk1"/>
              </a:solidFill>
              <a:effectLst/>
              <a:latin typeface="+mn-lt"/>
              <a:ea typeface="+mn-ea"/>
              <a:cs typeface="+mn-cs"/>
            </a:rPr>
            <a:t> Unternehmer bezahlen </a:t>
          </a:r>
          <a:r>
            <a:rPr lang="de-DE" sz="1100">
              <a:solidFill>
                <a:schemeClr val="dk1"/>
              </a:solidFill>
              <a:effectLst/>
              <a:latin typeface="+mn-lt"/>
              <a:ea typeface="+mn-ea"/>
              <a:cs typeface="+mn-cs"/>
            </a:rPr>
            <a:t>die komplette soziale Absicherung der Unternehmerfamilie aus eigener</a:t>
          </a:r>
          <a:r>
            <a:rPr lang="de-DE" sz="1100" baseline="0">
              <a:solidFill>
                <a:schemeClr val="dk1"/>
              </a:solidFill>
              <a:effectLst/>
              <a:latin typeface="+mn-lt"/>
              <a:ea typeface="+mn-ea"/>
              <a:cs typeface="+mn-cs"/>
            </a:rPr>
            <a:t> Tasche. Vom Gewinn muss auch die Abfindung der </a:t>
          </a:r>
          <a:r>
            <a:rPr lang="de-DE" sz="1100">
              <a:solidFill>
                <a:schemeClr val="dk1"/>
              </a:solidFill>
              <a:effectLst/>
              <a:latin typeface="+mn-lt"/>
              <a:ea typeface="+mn-ea"/>
              <a:cs typeface="+mn-cs"/>
            </a:rPr>
            <a:t>weichenden Erben bestritten</a:t>
          </a:r>
          <a:r>
            <a:rPr lang="de-DE" sz="1100" baseline="0">
              <a:solidFill>
                <a:schemeClr val="dk1"/>
              </a:solidFill>
              <a:effectLst/>
              <a:latin typeface="+mn-lt"/>
              <a:ea typeface="+mn-ea"/>
              <a:cs typeface="+mn-cs"/>
            </a:rPr>
            <a:t> werden</a:t>
          </a:r>
          <a:r>
            <a:rPr lang="de-DE" sz="1100">
              <a:solidFill>
                <a:schemeClr val="dk1"/>
              </a:solidFill>
              <a:effectLst/>
              <a:latin typeface="+mn-lt"/>
              <a:ea typeface="+mn-ea"/>
              <a:cs typeface="+mn-cs"/>
            </a:rPr>
            <a:t>. Ein Teil des Gewinns fließt aber auch zurück</a:t>
          </a:r>
          <a:r>
            <a:rPr lang="de-DE" sz="1100" baseline="0">
              <a:solidFill>
                <a:schemeClr val="dk1"/>
              </a:solidFill>
              <a:effectLst/>
              <a:latin typeface="+mn-lt"/>
              <a:ea typeface="+mn-ea"/>
              <a:cs typeface="+mn-cs"/>
            </a:rPr>
            <a:t> in den landwirtschaftlichen Betrieb zur Finanzierung der Mehrkosten bei Ersatzbeschaffungen (inflationsbedingte Kostensteigerungen) und Wachstumsinvestitionen (notwendig, um bei lange Zeit stagnierenden Milchpreisen die Kostensteigerungen bezahlen zu können).</a:t>
          </a:r>
          <a:endParaRPr lang="de-DE">
            <a:effectLst/>
          </a:endParaRPr>
        </a:p>
        <a:p>
          <a:pPr hangingPunct="0"/>
          <a:r>
            <a:rPr lang="de-DE" sz="1100">
              <a:solidFill>
                <a:schemeClr val="dk1"/>
              </a:solidFill>
              <a:effectLst/>
              <a:latin typeface="+mn-lt"/>
              <a:ea typeface="+mn-ea"/>
              <a:cs typeface="+mn-cs"/>
            </a:rPr>
            <a:t>Milchviehbetriebe leben vom erwirtschafteten Gewinn. Der Gewinn ist aber auch der Lohn für das gebundene Kapital (Gebäude, Maschinen, Tiere, Vorräte), die eigene Fläche (Acker und Grünland) und die eigene Arbeit. </a:t>
          </a:r>
        </a:p>
        <a:p>
          <a:pPr hangingPunct="0"/>
          <a:r>
            <a:rPr lang="de-DE" sz="1100">
              <a:solidFill>
                <a:schemeClr val="dk1"/>
              </a:solidFill>
              <a:effectLst/>
              <a:latin typeface="+mn-lt"/>
              <a:ea typeface="+mn-ea"/>
              <a:cs typeface="+mn-cs"/>
            </a:rPr>
            <a:t>Wird vom Gewinn der Zinsansatz für das gebundene Eigenkapital und der Pachtansatz für die eigene Fläche abgezogen, dann bleibt der Lohn für die eingebrachte eigene Arbeitszeit übrig. Umgelegt auf die Stunde ergibt das den Bruttostundenlohn</a:t>
          </a:r>
          <a:r>
            <a:rPr lang="de-DE" sz="1100" baseline="0">
              <a:solidFill>
                <a:schemeClr val="dk1"/>
              </a:solidFill>
              <a:effectLst/>
              <a:latin typeface="+mn-lt"/>
              <a:ea typeface="+mn-ea"/>
              <a:cs typeface="+mn-cs"/>
            </a:rPr>
            <a:t> - </a:t>
          </a:r>
          <a:r>
            <a:rPr lang="de-DE" sz="1100">
              <a:solidFill>
                <a:schemeClr val="dk1"/>
              </a:solidFill>
              <a:effectLst/>
              <a:latin typeface="+mn-lt"/>
              <a:ea typeface="+mn-ea"/>
              <a:cs typeface="+mn-cs"/>
            </a:rPr>
            <a:t>den verbleibenden Gewinnanteil für die gearbeiteten Stunden.</a:t>
          </a:r>
        </a:p>
        <a:p>
          <a:pPr hangingPunct="0"/>
          <a:r>
            <a:rPr lang="de-DE" sz="1100">
              <a:solidFill>
                <a:schemeClr val="dk1"/>
              </a:solidFill>
              <a:effectLst/>
              <a:latin typeface="+mn-lt"/>
              <a:ea typeface="+mn-ea"/>
              <a:cs typeface="+mn-cs"/>
            </a:rPr>
            <a:t>Bleibt dauerhaft zu wenig übrig, wird</a:t>
          </a:r>
          <a:r>
            <a:rPr lang="de-DE" sz="1100" baseline="0">
              <a:solidFill>
                <a:schemeClr val="dk1"/>
              </a:solidFill>
              <a:effectLst/>
              <a:latin typeface="+mn-lt"/>
              <a:ea typeface="+mn-ea"/>
              <a:cs typeface="+mn-cs"/>
            </a:rPr>
            <a:t> der Stall geschlossen</a:t>
          </a:r>
          <a:r>
            <a:rPr lang="de-DE" sz="1100">
              <a:solidFill>
                <a:schemeClr val="dk1"/>
              </a:solidFill>
              <a:effectLst/>
              <a:latin typeface="+mn-lt"/>
              <a:ea typeface="+mn-ea"/>
              <a:cs typeface="+mn-cs"/>
            </a:rPr>
            <a:t>. Doch wo kommt dann das Einkommen her? Entweder wird in ein anderes Geschäftsfeld investiert oder die Familienmitglieder werden zum Arbeitnehmer: Ein fester Stundenlohn, viel mehr Freizeit und aus Flächenverpachtung und Geldanlagen ein gutes Zusatzeinkommen.</a:t>
          </a:r>
          <a:r>
            <a:rPr lang="de-DE" sz="1100" baseline="0">
              <a:solidFill>
                <a:schemeClr val="dk1"/>
              </a:solidFill>
              <a:effectLst/>
              <a:latin typeface="+mn-lt"/>
              <a:ea typeface="+mn-ea"/>
              <a:cs typeface="+mn-cs"/>
            </a:rPr>
            <a:t> So logisch das klingt, so schwer fällt im Einzelfall die Entscheidung , aktiv den Schlussstrich in der langen Familientradition gezogen zu haben.</a:t>
          </a:r>
          <a:endParaRPr lang="de-DE" sz="1100">
            <a:solidFill>
              <a:schemeClr val="dk1"/>
            </a:solidFill>
            <a:effectLst/>
            <a:latin typeface="+mn-lt"/>
            <a:ea typeface="+mn-ea"/>
            <a:cs typeface="+mn-cs"/>
          </a:endParaRPr>
        </a:p>
        <a:p>
          <a:pPr marL="0" marR="0" lvl="0" indent="0" defTabSz="914400" eaLnBrk="1" fontAlgn="auto" latinLnBrk="0" hangingPunct="0">
            <a:lnSpc>
              <a:spcPct val="100000"/>
            </a:lnSpc>
            <a:spcBef>
              <a:spcPts val="0"/>
            </a:spcBef>
            <a:spcAft>
              <a:spcPts val="0"/>
            </a:spcAft>
            <a:buClrTx/>
            <a:buSzTx/>
            <a:buFontTx/>
            <a:buNone/>
            <a:tabLst/>
            <a:defRPr/>
          </a:pPr>
          <a:r>
            <a:rPr lang="de-DE" sz="1100">
              <a:solidFill>
                <a:schemeClr val="dk1"/>
              </a:solidFill>
              <a:effectLst/>
              <a:latin typeface="+mn-lt"/>
              <a:ea typeface="+mn-ea"/>
              <a:cs typeface="+mn-cs"/>
            </a:rPr>
            <a:t>Was die Milchviehbetriebe</a:t>
          </a:r>
          <a:r>
            <a:rPr lang="de-DE" sz="1100" baseline="0">
              <a:solidFill>
                <a:schemeClr val="dk1"/>
              </a:solidFill>
              <a:effectLst/>
              <a:latin typeface="+mn-lt"/>
              <a:ea typeface="+mn-ea"/>
              <a:cs typeface="+mn-cs"/>
            </a:rPr>
            <a:t> in Bayern in den letzten Jahren verdient haben, kann über die Auswertung </a:t>
          </a:r>
          <a:r>
            <a:rPr lang="de-DE" sz="1100">
              <a:solidFill>
                <a:schemeClr val="dk1"/>
              </a:solidFill>
              <a:effectLst/>
              <a:latin typeface="+mn-lt"/>
              <a:ea typeface="+mn-ea"/>
              <a:cs typeface="+mn-cs"/>
            </a:rPr>
            <a:t>der bayerischen</a:t>
          </a:r>
          <a:r>
            <a:rPr lang="de-DE" sz="1100" baseline="0">
              <a:solidFill>
                <a:schemeClr val="dk1"/>
              </a:solidFill>
              <a:effectLst/>
              <a:latin typeface="+mn-lt"/>
              <a:ea typeface="+mn-ea"/>
              <a:cs typeface="+mn-cs"/>
            </a:rPr>
            <a:t> </a:t>
          </a:r>
          <a:r>
            <a:rPr lang="de-DE" sz="1100">
              <a:solidFill>
                <a:schemeClr val="dk1"/>
              </a:solidFill>
              <a:effectLst/>
              <a:latin typeface="+mn-lt"/>
              <a:ea typeface="+mn-ea"/>
              <a:cs typeface="+mn-cs"/>
            </a:rPr>
            <a:t>BMEL-Test- und Auflagenbuchführungen*)</a:t>
          </a:r>
          <a:r>
            <a:rPr lang="de-DE" sz="1100" baseline="0">
              <a:solidFill>
                <a:schemeClr val="dk1"/>
              </a:solidFill>
              <a:effectLst/>
              <a:latin typeface="+mn-lt"/>
              <a:ea typeface="+mn-ea"/>
              <a:cs typeface="+mn-cs"/>
            </a:rPr>
            <a:t> geschätzt werden.  </a:t>
          </a:r>
          <a:r>
            <a:rPr lang="de-DE" sz="1100" b="1" baseline="0">
              <a:solidFill>
                <a:schemeClr val="dk1"/>
              </a:solidFill>
              <a:effectLst/>
              <a:latin typeface="+mn-lt"/>
              <a:ea typeface="+mn-ea"/>
              <a:cs typeface="+mn-cs"/>
            </a:rPr>
            <a:t>Da nicht nur der Molkereimilchpreis im Jahresverlauf und über die Jahre starken, oft weltmarktbedingten Schwankungen unterliegt, wurde in den Gruppen der Mittelwert über die letzten fünf Jahre gebildet.</a:t>
          </a:r>
          <a:endParaRPr lang="de-DE" b="1">
            <a:effectLst/>
          </a:endParaRPr>
        </a:p>
        <a:p>
          <a:pPr hangingPunct="0"/>
          <a:endParaRPr lang="de-DE" sz="1100" baseline="0">
            <a:solidFill>
              <a:schemeClr val="dk1"/>
            </a:solidFill>
            <a:effectLst/>
            <a:latin typeface="+mn-lt"/>
            <a:ea typeface="+mn-ea"/>
            <a:cs typeface="+mn-cs"/>
          </a:endParaRPr>
        </a:p>
        <a:p>
          <a:pPr hangingPunct="0"/>
          <a:r>
            <a:rPr lang="de-DE" sz="1100">
              <a:solidFill>
                <a:srgbClr val="3333FF"/>
              </a:solidFill>
              <a:effectLst/>
              <a:latin typeface="+mn-lt"/>
              <a:ea typeface="+mn-ea"/>
              <a:cs typeface="+mn-cs"/>
            </a:rPr>
            <a:t>Mit dem Wirtschaftsjahr</a:t>
          </a:r>
          <a:r>
            <a:rPr lang="de-DE" sz="1100" baseline="0">
              <a:solidFill>
                <a:srgbClr val="3333FF"/>
              </a:solidFill>
              <a:effectLst/>
              <a:latin typeface="+mn-lt"/>
              <a:ea typeface="+mn-ea"/>
              <a:cs typeface="+mn-cs"/>
            </a:rPr>
            <a:t> 2022/23 wurde ein Extremjahr in die Auswertung aufgenommen. War das Vorjahr 21/22 schon leicht über dem langjährigen Durchschnitt, so ist 22/23 der Gewinn pro Milchkuh nochmal um knapp 60 % angestiegen. Dieses Jahr der Superlative zieht den fünfjährigen Mittelwert gegenüber dem Vorjahres-Fünfjahresmittel um knapp 12 % nach oben.</a:t>
          </a:r>
          <a:endParaRPr lang="de-DE" sz="1100">
            <a:solidFill>
              <a:srgbClr val="3333FF"/>
            </a:solidFill>
            <a:effectLst/>
            <a:latin typeface="+mn-lt"/>
            <a:ea typeface="+mn-ea"/>
            <a:cs typeface="+mn-cs"/>
          </a:endParaRPr>
        </a:p>
        <a:p>
          <a:pPr hangingPunct="0"/>
          <a:r>
            <a:rPr lang="de-DE" sz="1100">
              <a:solidFill>
                <a:srgbClr val="3333FF"/>
              </a:solidFill>
              <a:effectLst/>
              <a:latin typeface="+mn-lt"/>
              <a:ea typeface="+mn-ea"/>
              <a:cs typeface="+mn-cs"/>
            </a:rPr>
            <a:t>Im Durchschnitt halten alle bayerischen Milchviehbetriebe 44 Kühe (2022). Die auf Milcherzeugung</a:t>
          </a:r>
          <a:r>
            <a:rPr lang="de-DE" sz="1100" baseline="0">
              <a:solidFill>
                <a:srgbClr val="3333FF"/>
              </a:solidFill>
              <a:effectLst/>
              <a:latin typeface="+mn-lt"/>
              <a:ea typeface="+mn-ea"/>
              <a:cs typeface="+mn-cs"/>
            </a:rPr>
            <a:t> spezialisierten Betriebe im Testbetriebsnetz haben 60</a:t>
          </a:r>
          <a:r>
            <a:rPr lang="de-DE" sz="1100">
              <a:solidFill>
                <a:srgbClr val="3333FF"/>
              </a:solidFill>
              <a:effectLst/>
              <a:latin typeface="+mn-lt"/>
              <a:ea typeface="+mn-ea"/>
              <a:cs typeface="+mn-cs"/>
            </a:rPr>
            <a:t> Kühe im Stall (5-jähriger Ø) mit einem Gewinn von 69.500 €,</a:t>
          </a:r>
          <a:r>
            <a:rPr lang="de-DE" sz="1100" baseline="0">
              <a:solidFill>
                <a:srgbClr val="3333FF"/>
              </a:solidFill>
              <a:effectLst/>
              <a:latin typeface="+mn-lt"/>
              <a:ea typeface="+mn-ea"/>
              <a:cs typeface="+mn-cs"/>
            </a:rPr>
            <a:t> d</a:t>
          </a:r>
          <a:r>
            <a:rPr lang="de-DE" sz="1100">
              <a:solidFill>
                <a:srgbClr val="3333FF"/>
              </a:solidFill>
              <a:effectLst/>
              <a:latin typeface="+mn-lt"/>
              <a:ea typeface="+mn-ea"/>
              <a:cs typeface="+mn-cs"/>
            </a:rPr>
            <a:t>ie großen Betriebe mit 123 Kühen kommen auf 145.000 €, mit 23 Kühen sind es nur 26.000 € Unternehmensgewinn</a:t>
          </a:r>
          <a:r>
            <a:rPr lang="de-DE" sz="1100" baseline="0">
              <a:solidFill>
                <a:srgbClr val="3333FF"/>
              </a:solidFill>
              <a:effectLst/>
              <a:latin typeface="+mn-lt"/>
              <a:ea typeface="+mn-ea"/>
              <a:cs typeface="+mn-cs"/>
            </a:rPr>
            <a:t> - </a:t>
          </a:r>
          <a:r>
            <a:rPr lang="de-DE" sz="1100">
              <a:solidFill>
                <a:srgbClr val="3333FF"/>
              </a:solidFill>
              <a:effectLst/>
              <a:latin typeface="+mn-lt"/>
              <a:ea typeface="+mn-ea"/>
              <a:cs typeface="+mn-cs"/>
            </a:rPr>
            <a:t>in Summe für alle mitarbeitenden Familienmitglieder. Bei den kleinen Betrieben wird das Familieneinkommen noch mit anderen Einkünften aufgefüllt, wohingegen bei den großen Betrieben Mitarbeiter eingestellt werden, deren Lohn dann wiederum auf Unternehmensgewinnebene</a:t>
          </a:r>
          <a:r>
            <a:rPr lang="de-DE" sz="1100" baseline="0">
              <a:solidFill>
                <a:srgbClr val="3333FF"/>
              </a:solidFill>
              <a:effectLst/>
              <a:latin typeface="+mn-lt"/>
              <a:ea typeface="+mn-ea"/>
              <a:cs typeface="+mn-cs"/>
            </a:rPr>
            <a:t> bereits bezahlt ist</a:t>
          </a:r>
          <a:r>
            <a:rPr lang="de-DE" sz="1100">
              <a:solidFill>
                <a:srgbClr val="3333FF"/>
              </a:solidFill>
              <a:effectLst/>
              <a:latin typeface="+mn-lt"/>
              <a:ea typeface="+mn-ea"/>
              <a:cs typeface="+mn-cs"/>
            </a:rPr>
            <a:t>.</a:t>
          </a:r>
        </a:p>
        <a:p>
          <a:pPr hangingPunct="0"/>
          <a:r>
            <a:rPr lang="de-DE" sz="1100">
              <a:solidFill>
                <a:srgbClr val="3333FF"/>
              </a:solidFill>
              <a:effectLst/>
              <a:latin typeface="+mn-lt"/>
              <a:ea typeface="+mn-ea"/>
              <a:cs typeface="+mn-cs"/>
            </a:rPr>
            <a:t>Um den Lohn für die  eigene</a:t>
          </a:r>
          <a:r>
            <a:rPr lang="de-DE" sz="1100" baseline="0">
              <a:solidFill>
                <a:srgbClr val="3333FF"/>
              </a:solidFill>
              <a:effectLst/>
              <a:latin typeface="+mn-lt"/>
              <a:ea typeface="+mn-ea"/>
              <a:cs typeface="+mn-cs"/>
            </a:rPr>
            <a:t> Arbeit zu bekommen, wird vorher das gebundene Unternehmerkapital entlohnt. </a:t>
          </a:r>
          <a:r>
            <a:rPr lang="de-DE" sz="1100">
              <a:solidFill>
                <a:srgbClr val="3333FF"/>
              </a:solidFill>
              <a:effectLst/>
              <a:latin typeface="+mn-lt"/>
              <a:ea typeface="+mn-ea"/>
              <a:cs typeface="+mn-cs"/>
            </a:rPr>
            <a:t>Wie bei Handwerksbetrieben auch, ist in der Landwirtschaft in Gebäuden, Maschinen und Vieh viel Geld gebunden und könnte alternativ auch in andere Geschäftsfelder, in Aktien oder Immobilien angelegt werden. Nach Abzug von 3,3 % Zinsansatz für das</a:t>
          </a:r>
          <a:r>
            <a:rPr lang="de-DE" sz="1100" baseline="0">
              <a:solidFill>
                <a:srgbClr val="3333FF"/>
              </a:solidFill>
              <a:effectLst/>
              <a:latin typeface="+mn-lt"/>
              <a:ea typeface="+mn-ea"/>
              <a:cs typeface="+mn-cs"/>
            </a:rPr>
            <a:t> eigene Geld </a:t>
          </a:r>
          <a:r>
            <a:rPr lang="de-DE" sz="1100">
              <a:solidFill>
                <a:srgbClr val="3333FF"/>
              </a:solidFill>
              <a:effectLst/>
              <a:latin typeface="+mn-lt"/>
              <a:ea typeface="+mn-ea"/>
              <a:cs typeface="+mn-cs"/>
            </a:rPr>
            <a:t>und 400 € Pachtansatz je Hektar landwirtschaftliche Nutzfläche im Eigentum (mittlerer Kaufpreis 2022 in Bayern: 76.600 €) bleibt der (Stunden)Lohn für die eigene Arbeit übrig. Er betrug in den letzten fünf Wirtschaftsjahren nur rund 12 € im Durchschnitts-Milchviehbetrieb mit 60 Milchkühen.</a:t>
          </a:r>
          <a:endParaRPr lang="de-DE">
            <a:solidFill>
              <a:srgbClr val="3333FF"/>
            </a:solidFill>
            <a:effectLst/>
          </a:endParaRPr>
        </a:p>
        <a:p>
          <a:pPr hangingPunct="0"/>
          <a:r>
            <a:rPr lang="de-DE" sz="1100">
              <a:solidFill>
                <a:srgbClr val="3333FF"/>
              </a:solidFill>
              <a:effectLst/>
              <a:latin typeface="+mn-lt"/>
              <a:ea typeface="+mn-ea"/>
              <a:cs typeface="+mn-cs"/>
            </a:rPr>
            <a:t> Bei der Gruppe mit 23 Kühen mit 4,3 € Bruttostundenlohn ist absehbar, dass spätestens die nächste Generation den Hof auch im Nebenerwerb nicht mehr weiterführen wird. Doch auch die Gruppe mit der größten Herde hatte nur einen Bruttostundenlohn von rund 21,6 €.</a:t>
          </a:r>
          <a:endParaRPr lang="de-DE">
            <a:solidFill>
              <a:srgbClr val="3333FF"/>
            </a:solidFill>
            <a:effectLst/>
          </a:endParaRPr>
        </a:p>
        <a:p>
          <a:pPr hangingPunct="0"/>
          <a:endParaRPr lang="de-DE" sz="900">
            <a:solidFill>
              <a:schemeClr val="dk1"/>
            </a:solidFill>
            <a:effectLst/>
            <a:latin typeface="+mn-lt"/>
            <a:ea typeface="+mn-ea"/>
            <a:cs typeface="+mn-cs"/>
          </a:endParaRPr>
        </a:p>
        <a:p>
          <a:pPr hangingPunct="0"/>
          <a:r>
            <a:rPr lang="de-DE" sz="900">
              <a:solidFill>
                <a:schemeClr val="dk1"/>
              </a:solidFill>
              <a:effectLst/>
              <a:latin typeface="+mn-lt"/>
              <a:ea typeface="+mn-ea"/>
              <a:cs typeface="+mn-cs"/>
            </a:rPr>
            <a:t>*) </a:t>
          </a:r>
          <a:r>
            <a:rPr lang="de-DE" sz="900" baseline="0">
              <a:solidFill>
                <a:schemeClr val="dk1"/>
              </a:solidFill>
              <a:effectLst/>
              <a:latin typeface="+mn-lt"/>
              <a:ea typeface="+mn-ea"/>
              <a:cs typeface="+mn-cs"/>
            </a:rPr>
            <a:t>Datengrundlage: Fünfjähriger Durchschnitt  (2018/19 - 2022/23) der spezialisierten bayerischen Milchviehbetriebe im </a:t>
          </a:r>
          <a:r>
            <a:rPr lang="de-DE" sz="900">
              <a:solidFill>
                <a:schemeClr val="dk1"/>
              </a:solidFill>
              <a:effectLst/>
              <a:latin typeface="+mn-lt"/>
              <a:ea typeface="+mn-ea"/>
              <a:cs typeface="+mn-cs"/>
            </a:rPr>
            <a:t>Testbetriebsnetz des Bundesministeriums für Ernährung und Landwirtschaft (BMEL). Die Betriebe werden für das Netz so ausgewählt, dass sie die  Landwirtschaft in</a:t>
          </a:r>
          <a:r>
            <a:rPr lang="de-DE" sz="900" baseline="0">
              <a:solidFill>
                <a:schemeClr val="dk1"/>
              </a:solidFill>
              <a:effectLst/>
              <a:latin typeface="+mn-lt"/>
              <a:ea typeface="+mn-ea"/>
              <a:cs typeface="+mn-cs"/>
            </a:rPr>
            <a:t> Deutschland und Bayern </a:t>
          </a:r>
          <a:r>
            <a:rPr lang="de-DE" sz="900">
              <a:solidFill>
                <a:schemeClr val="dk1"/>
              </a:solidFill>
              <a:effectLst/>
              <a:latin typeface="+mn-lt"/>
              <a:ea typeface="+mn-ea"/>
              <a:cs typeface="+mn-cs"/>
            </a:rPr>
            <a:t>repräsentieren. </a:t>
          </a:r>
          <a:endParaRPr lang="de-DE" sz="1100">
            <a:solidFill>
              <a:schemeClr val="dk1"/>
            </a:solidFill>
            <a:effectLst/>
            <a:latin typeface="+mn-lt"/>
            <a:ea typeface="+mn-ea"/>
            <a:cs typeface="+mn-cs"/>
          </a:endParaRPr>
        </a:p>
      </xdr:txBody>
    </xdr:sp>
    <xdr:clientData/>
  </xdr:twoCellAnchor>
  <xdr:twoCellAnchor>
    <xdr:from>
      <xdr:col>7</xdr:col>
      <xdr:colOff>150705</xdr:colOff>
      <xdr:row>0</xdr:row>
      <xdr:rowOff>306916</xdr:rowOff>
    </xdr:from>
    <xdr:to>
      <xdr:col>9</xdr:col>
      <xdr:colOff>329775</xdr:colOff>
      <xdr:row>0</xdr:row>
      <xdr:rowOff>790786</xdr:rowOff>
    </xdr:to>
    <xdr:sp macro="" textlink="">
      <xdr:nvSpPr>
        <xdr:cNvPr id="3" name="Textfeld 2">
          <a:extLst>
            <a:ext uri="{FF2B5EF4-FFF2-40B4-BE49-F238E27FC236}">
              <a16:creationId xmlns:a16="http://schemas.microsoft.com/office/drawing/2014/main" id="{4500C944-113D-4CCE-BB48-1A356683030B}"/>
            </a:ext>
          </a:extLst>
        </xdr:cNvPr>
        <xdr:cNvSpPr txBox="1"/>
      </xdr:nvSpPr>
      <xdr:spPr>
        <a:xfrm>
          <a:off x="5351355" y="306916"/>
          <a:ext cx="1756410" cy="48196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100" b="1">
              <a:solidFill>
                <a:schemeClr val="dk1"/>
              </a:solidFill>
              <a:effectLst/>
              <a:latin typeface="+mn-lt"/>
              <a:ea typeface="+mn-ea"/>
              <a:cs typeface="+mn-cs"/>
            </a:rPr>
            <a:t>Bayerische Landesanstalt</a:t>
          </a:r>
          <a:endParaRPr lang="de-DE">
            <a:effectLst/>
          </a:endParaRPr>
        </a:p>
        <a:p>
          <a:r>
            <a:rPr lang="de-DE" sz="1100" b="1" baseline="0">
              <a:solidFill>
                <a:schemeClr val="dk1"/>
              </a:solidFill>
              <a:effectLst/>
              <a:latin typeface="+mn-lt"/>
              <a:ea typeface="+mn-ea"/>
              <a:cs typeface="+mn-cs"/>
            </a:rPr>
            <a:t>für Landwirtschaft</a:t>
          </a:r>
          <a:endParaRPr lang="de-DE" sz="1100"/>
        </a:p>
      </xdr:txBody>
    </xdr:sp>
    <xdr:clientData/>
  </xdr:twoCellAnchor>
  <xdr:twoCellAnchor>
    <xdr:from>
      <xdr:col>0</xdr:col>
      <xdr:colOff>0</xdr:colOff>
      <xdr:row>0</xdr:row>
      <xdr:rowOff>123825</xdr:rowOff>
    </xdr:from>
    <xdr:to>
      <xdr:col>4</xdr:col>
      <xdr:colOff>304800</xdr:colOff>
      <xdr:row>0</xdr:row>
      <xdr:rowOff>876300</xdr:rowOff>
    </xdr:to>
    <xdr:sp macro="" textlink="">
      <xdr:nvSpPr>
        <xdr:cNvPr id="4" name="Textfeld 3">
          <a:extLst>
            <a:ext uri="{FF2B5EF4-FFF2-40B4-BE49-F238E27FC236}">
              <a16:creationId xmlns:a16="http://schemas.microsoft.com/office/drawing/2014/main" id="{C57CB209-DA03-41B3-9A80-2577BFDA51B9}"/>
            </a:ext>
          </a:extLst>
        </xdr:cNvPr>
        <xdr:cNvSpPr txBox="1"/>
      </xdr:nvSpPr>
      <xdr:spPr>
        <a:xfrm>
          <a:off x="0" y="125730"/>
          <a:ext cx="2886075" cy="75057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100" b="1">
              <a:solidFill>
                <a:schemeClr val="dk1"/>
              </a:solidFill>
              <a:effectLst/>
              <a:latin typeface="+mn-lt"/>
              <a:ea typeface="+mn-ea"/>
              <a:cs typeface="+mn-cs"/>
            </a:rPr>
            <a:t>Guido Hofmann</a:t>
          </a:r>
          <a:endParaRPr lang="de-DE">
            <a:effectLst/>
          </a:endParaRPr>
        </a:p>
        <a:p>
          <a:r>
            <a:rPr lang="de-DE" sz="1100" b="1">
              <a:solidFill>
                <a:schemeClr val="dk1"/>
              </a:solidFill>
              <a:effectLst/>
              <a:latin typeface="+mn-lt"/>
              <a:ea typeface="+mn-ea"/>
              <a:cs typeface="+mn-cs"/>
            </a:rPr>
            <a:t>Ökonomik</a:t>
          </a:r>
          <a:r>
            <a:rPr lang="de-DE" sz="1100" b="1" baseline="0">
              <a:solidFill>
                <a:schemeClr val="dk1"/>
              </a:solidFill>
              <a:effectLst/>
              <a:latin typeface="+mn-lt"/>
              <a:ea typeface="+mn-ea"/>
              <a:cs typeface="+mn-cs"/>
            </a:rPr>
            <a:t> der Milchproduktion</a:t>
          </a:r>
          <a:endParaRPr lang="de-DE">
            <a:effectLst/>
          </a:endParaRPr>
        </a:p>
        <a:p>
          <a:r>
            <a:rPr lang="de-DE" sz="900" baseline="0">
              <a:solidFill>
                <a:schemeClr val="dk1"/>
              </a:solidFill>
              <a:effectLst/>
              <a:latin typeface="+mn-lt"/>
              <a:ea typeface="+mn-ea"/>
              <a:cs typeface="+mn-cs"/>
            </a:rPr>
            <a:t>08161 / 8640 - 1461</a:t>
          </a:r>
          <a:endParaRPr lang="de-DE" sz="900">
            <a:effectLst/>
          </a:endParaRPr>
        </a:p>
        <a:p>
          <a:r>
            <a:rPr lang="de-DE" sz="900">
              <a:solidFill>
                <a:schemeClr val="dk1"/>
              </a:solidFill>
              <a:effectLst/>
              <a:latin typeface="+mn-lt"/>
              <a:ea typeface="+mn-ea"/>
              <a:cs typeface="+mn-cs"/>
            </a:rPr>
            <a:t>guido.hofmann@lfl.bayern.de</a:t>
          </a:r>
          <a:endParaRPr lang="de-DE" sz="900">
            <a:effectLst/>
          </a:endParaRPr>
        </a:p>
        <a:p>
          <a:endParaRPr lang="de-DE" sz="1100"/>
        </a:p>
      </xdr:txBody>
    </xdr:sp>
    <xdr:clientData/>
  </xdr:twoCellAnchor>
  <xdr:twoCellAnchor editAs="oneCell">
    <xdr:from>
      <xdr:col>9</xdr:col>
      <xdr:colOff>179704</xdr:colOff>
      <xdr:row>0</xdr:row>
      <xdr:rowOff>131656</xdr:rowOff>
    </xdr:from>
    <xdr:to>
      <xdr:col>10</xdr:col>
      <xdr:colOff>704025</xdr:colOff>
      <xdr:row>0</xdr:row>
      <xdr:rowOff>797106</xdr:rowOff>
    </xdr:to>
    <xdr:pic>
      <xdr:nvPicPr>
        <xdr:cNvPr id="5" name="Grafik 4">
          <a:extLst>
            <a:ext uri="{FF2B5EF4-FFF2-40B4-BE49-F238E27FC236}">
              <a16:creationId xmlns:a16="http://schemas.microsoft.com/office/drawing/2014/main" id="{F36D4088-030D-4D85-96F0-41844137F9A3}"/>
            </a:ext>
          </a:extLst>
        </xdr:cNvPr>
        <xdr:cNvPicPr>
          <a:picLocks noChangeAspect="1"/>
        </xdr:cNvPicPr>
      </xdr:nvPicPr>
      <xdr:blipFill>
        <a:blip xmlns:r="http://schemas.openxmlformats.org/officeDocument/2006/relationships" r:embed="rId1"/>
        <a:stretch>
          <a:fillRect/>
        </a:stretch>
      </xdr:blipFill>
      <xdr:spPr>
        <a:xfrm>
          <a:off x="6959599" y="135466"/>
          <a:ext cx="1316801" cy="661640"/>
        </a:xfrm>
        <a:prstGeom prst="rect">
          <a:avLst/>
        </a:prstGeom>
      </xdr:spPr>
    </xdr:pic>
    <xdr:clientData/>
  </xdr:twoCellAnchor>
  <xdr:twoCellAnchor>
    <xdr:from>
      <xdr:col>3</xdr:col>
      <xdr:colOff>262889</xdr:colOff>
      <xdr:row>193</xdr:row>
      <xdr:rowOff>76200</xdr:rowOff>
    </xdr:from>
    <xdr:to>
      <xdr:col>9</xdr:col>
      <xdr:colOff>419099</xdr:colOff>
      <xdr:row>211</xdr:row>
      <xdr:rowOff>185739</xdr:rowOff>
    </xdr:to>
    <xdr:graphicFrame macro="">
      <xdr:nvGraphicFramePr>
        <xdr:cNvPr id="6" name="Diagramm 5">
          <a:extLst>
            <a:ext uri="{FF2B5EF4-FFF2-40B4-BE49-F238E27FC236}">
              <a16:creationId xmlns:a16="http://schemas.microsoft.com/office/drawing/2014/main" id="{970CBE92-9EF5-4558-A16F-DBA14BC50AB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110490</xdr:colOff>
      <xdr:row>191</xdr:row>
      <xdr:rowOff>26246</xdr:rowOff>
    </xdr:from>
    <xdr:to>
      <xdr:col>9</xdr:col>
      <xdr:colOff>598170</xdr:colOff>
      <xdr:row>194</xdr:row>
      <xdr:rowOff>152399</xdr:rowOff>
    </xdr:to>
    <xdr:sp macro="" textlink="">
      <xdr:nvSpPr>
        <xdr:cNvPr id="7" name="Textfeld 6">
          <a:extLst>
            <a:ext uri="{FF2B5EF4-FFF2-40B4-BE49-F238E27FC236}">
              <a16:creationId xmlns:a16="http://schemas.microsoft.com/office/drawing/2014/main" id="{3826B03B-7FFA-4C39-9A20-E167DC24EF9A}"/>
            </a:ext>
          </a:extLst>
        </xdr:cNvPr>
        <xdr:cNvSpPr txBox="1"/>
      </xdr:nvSpPr>
      <xdr:spPr>
        <a:xfrm>
          <a:off x="1786890" y="41808611"/>
          <a:ext cx="5591175" cy="73956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spcAft>
              <a:spcPts val="300"/>
            </a:spcAft>
          </a:pPr>
          <a:r>
            <a:rPr lang="de-DE" sz="1400" b="1"/>
            <a:t>Was kostet unsere M</a:t>
          </a:r>
          <a:r>
            <a:rPr lang="de-DE" sz="1400" b="1" baseline="0"/>
            <a:t>ilch,  wenn wir für unsere Milchbauern einen Mindestlohn auf Gesellen-Niveau einführen?</a:t>
          </a:r>
        </a:p>
      </xdr:txBody>
    </xdr:sp>
    <xdr:clientData/>
  </xdr:twoCellAnchor>
  <xdr:oneCellAnchor>
    <xdr:from>
      <xdr:col>9</xdr:col>
      <xdr:colOff>74295</xdr:colOff>
      <xdr:row>216</xdr:row>
      <xdr:rowOff>5292</xdr:rowOff>
    </xdr:from>
    <xdr:ext cx="643697" cy="358307"/>
    <xdr:pic>
      <xdr:nvPicPr>
        <xdr:cNvPr id="8" name="Grafik 7">
          <a:extLst>
            <a:ext uri="{FF2B5EF4-FFF2-40B4-BE49-F238E27FC236}">
              <a16:creationId xmlns:a16="http://schemas.microsoft.com/office/drawing/2014/main" id="{EEA2FCFE-DA48-434E-B612-CF0C2028A98F}"/>
            </a:ext>
          </a:extLst>
        </xdr:cNvPr>
        <xdr:cNvPicPr>
          <a:picLocks noChangeAspect="1"/>
        </xdr:cNvPicPr>
      </xdr:nvPicPr>
      <xdr:blipFill>
        <a:blip xmlns:r="http://schemas.openxmlformats.org/officeDocument/2006/relationships" r:embed="rId3"/>
        <a:stretch>
          <a:fillRect/>
        </a:stretch>
      </xdr:blipFill>
      <xdr:spPr>
        <a:xfrm>
          <a:off x="6856095" y="46432047"/>
          <a:ext cx="643697" cy="358307"/>
        </a:xfrm>
        <a:prstGeom prst="rect">
          <a:avLst/>
        </a:prstGeom>
      </xdr:spPr>
    </xdr:pic>
    <xdr:clientData/>
  </xdr:oneCellAnchor>
  <xdr:twoCellAnchor>
    <xdr:from>
      <xdr:col>3</xdr:col>
      <xdr:colOff>751930</xdr:colOff>
      <xdr:row>202</xdr:row>
      <xdr:rowOff>74840</xdr:rowOff>
    </xdr:from>
    <xdr:to>
      <xdr:col>9</xdr:col>
      <xdr:colOff>10886</xdr:colOff>
      <xdr:row>202</xdr:row>
      <xdr:rowOff>76745</xdr:rowOff>
    </xdr:to>
    <xdr:cxnSp macro="">
      <xdr:nvCxnSpPr>
        <xdr:cNvPr id="9" name="Gerader Verbinder 8">
          <a:extLst>
            <a:ext uri="{FF2B5EF4-FFF2-40B4-BE49-F238E27FC236}">
              <a16:creationId xmlns:a16="http://schemas.microsoft.com/office/drawing/2014/main" id="{E45BC238-A494-453E-A4BA-A57E16381B45}"/>
            </a:ext>
          </a:extLst>
        </xdr:cNvPr>
        <xdr:cNvCxnSpPr/>
      </xdr:nvCxnSpPr>
      <xdr:spPr>
        <a:xfrm flipV="1">
          <a:off x="2482759" y="44178311"/>
          <a:ext cx="4538527" cy="1905"/>
        </a:xfrm>
        <a:prstGeom prst="line">
          <a:avLst/>
        </a:prstGeom>
        <a:ln w="28575">
          <a:solidFill>
            <a:schemeClr val="accent6">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42333</xdr:colOff>
      <xdr:row>65</xdr:row>
      <xdr:rowOff>95251</xdr:rowOff>
    </xdr:from>
    <xdr:to>
      <xdr:col>10</xdr:col>
      <xdr:colOff>750094</xdr:colOff>
      <xdr:row>70</xdr:row>
      <xdr:rowOff>0</xdr:rowOff>
    </xdr:to>
    <xdr:sp macro="" textlink="">
      <xdr:nvSpPr>
        <xdr:cNvPr id="10" name="Textfeld 9">
          <a:extLst>
            <a:ext uri="{FF2B5EF4-FFF2-40B4-BE49-F238E27FC236}">
              <a16:creationId xmlns:a16="http://schemas.microsoft.com/office/drawing/2014/main" id="{AD709B14-F4FC-4199-901A-12C28800BCD6}"/>
            </a:ext>
          </a:extLst>
        </xdr:cNvPr>
        <xdr:cNvSpPr txBox="1"/>
      </xdr:nvSpPr>
      <xdr:spPr>
        <a:xfrm>
          <a:off x="44238" y="12331066"/>
          <a:ext cx="8274421" cy="81343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0">
            <a:lnSpc>
              <a:spcPct val="100000"/>
            </a:lnSpc>
            <a:spcBef>
              <a:spcPts val="0"/>
            </a:spcBef>
            <a:spcAft>
              <a:spcPts val="0"/>
            </a:spcAft>
            <a:buClrTx/>
            <a:buSzTx/>
            <a:buFontTx/>
            <a:buNone/>
            <a:tabLst/>
            <a:defRPr/>
          </a:pPr>
          <a:r>
            <a:rPr lang="de-DE" sz="1100">
              <a:solidFill>
                <a:schemeClr val="dk1"/>
              </a:solidFill>
              <a:effectLst/>
              <a:latin typeface="+mn-lt"/>
              <a:ea typeface="+mn-ea"/>
              <a:cs typeface="+mn-cs"/>
            </a:rPr>
            <a:t>Dabei sind in diesem Einkommen der Unternehmerfamilie die Prämienzahlungen der EU, des Bundes und Bayerns bereits enthalten. Die</a:t>
          </a:r>
          <a:r>
            <a:rPr lang="de-DE" sz="1100" baseline="0">
              <a:solidFill>
                <a:schemeClr val="dk1"/>
              </a:solidFill>
              <a:effectLst/>
              <a:latin typeface="+mn-lt"/>
              <a:ea typeface="+mn-ea"/>
              <a:cs typeface="+mn-cs"/>
            </a:rPr>
            <a:t> Landwirtschaft steht oft in der Kritik, dass so viele Fördermittel und damit Steuergelder in die Betriebe fließen. </a:t>
          </a:r>
          <a:r>
            <a:rPr lang="de-DE" sz="1100">
              <a:solidFill>
                <a:schemeClr val="dk1"/>
              </a:solidFill>
              <a:effectLst/>
              <a:latin typeface="+mn-lt"/>
              <a:ea typeface="+mn-ea"/>
              <a:cs typeface="+mn-cs"/>
            </a:rPr>
            <a:t>Was passieren würde, wenn diese Prämien wegfallen, kann nachfolgend</a:t>
          </a:r>
          <a:r>
            <a:rPr lang="de-DE" sz="1100" baseline="0">
              <a:solidFill>
                <a:schemeClr val="dk1"/>
              </a:solidFill>
              <a:effectLst/>
              <a:latin typeface="+mn-lt"/>
              <a:ea typeface="+mn-ea"/>
              <a:cs typeface="+mn-cs"/>
            </a:rPr>
            <a:t> </a:t>
          </a:r>
          <a:r>
            <a:rPr lang="de-DE" sz="1100">
              <a:solidFill>
                <a:schemeClr val="dk1"/>
              </a:solidFill>
              <a:effectLst/>
              <a:latin typeface="+mn-lt"/>
              <a:ea typeface="+mn-ea"/>
              <a:cs typeface="+mn-cs"/>
            </a:rPr>
            <a:t>ausprobiert werden,</a:t>
          </a:r>
          <a:r>
            <a:rPr lang="de-DE" sz="1100" baseline="0">
              <a:solidFill>
                <a:schemeClr val="dk1"/>
              </a:solidFill>
              <a:effectLst/>
              <a:latin typeface="+mn-lt"/>
              <a:ea typeface="+mn-ea"/>
              <a:cs typeface="+mn-cs"/>
            </a:rPr>
            <a:t> indem die Prämienzahlung um 100 % gekürzt wird (Pulldown-Menü: - 100 %)</a:t>
          </a:r>
          <a:r>
            <a:rPr lang="de-DE" sz="1100">
              <a:solidFill>
                <a:schemeClr val="dk1"/>
              </a:solidFill>
              <a:effectLst/>
              <a:latin typeface="+mn-lt"/>
              <a:ea typeface="+mn-ea"/>
              <a:cs typeface="+mn-cs"/>
            </a:rPr>
            <a:t>: </a:t>
          </a:r>
          <a:endParaRPr lang="de-DE">
            <a:effectLst/>
          </a:endParaRPr>
        </a:p>
      </xdr:txBody>
    </xdr:sp>
    <xdr:clientData/>
  </xdr:twoCellAnchor>
  <xdr:twoCellAnchor>
    <xdr:from>
      <xdr:col>0</xdr:col>
      <xdr:colOff>119062</xdr:colOff>
      <xdr:row>126</xdr:row>
      <xdr:rowOff>148167</xdr:rowOff>
    </xdr:from>
    <xdr:to>
      <xdr:col>11</xdr:col>
      <xdr:colOff>0</xdr:colOff>
      <xdr:row>136</xdr:row>
      <xdr:rowOff>114300</xdr:rowOff>
    </xdr:to>
    <xdr:sp macro="" textlink="">
      <xdr:nvSpPr>
        <xdr:cNvPr id="11" name="Textfeld 10">
          <a:extLst>
            <a:ext uri="{FF2B5EF4-FFF2-40B4-BE49-F238E27FC236}">
              <a16:creationId xmlns:a16="http://schemas.microsoft.com/office/drawing/2014/main" id="{D1F9030D-E872-429E-9CEA-93307AE2360C}"/>
            </a:ext>
          </a:extLst>
        </xdr:cNvPr>
        <xdr:cNvSpPr txBox="1"/>
      </xdr:nvSpPr>
      <xdr:spPr>
        <a:xfrm>
          <a:off x="120967" y="27616362"/>
          <a:ext cx="8241983" cy="177778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auto" latinLnBrk="0" hangingPunct="0"/>
          <a:r>
            <a:rPr lang="de-DE" sz="1100">
              <a:solidFill>
                <a:sysClr val="windowText" lastClr="000000"/>
              </a:solidFill>
              <a:effectLst/>
              <a:latin typeface="+mn-lt"/>
              <a:ea typeface="+mn-ea"/>
              <a:cs typeface="+mn-cs"/>
            </a:rPr>
            <a:t>Die Auswertung in Größengruppen zeigt, dass sich der Gewinn pro Milchkuh um die Marke von 1.100 €/Kuh bewegt, wohingegen die Arbeitseffizienz in den größeren Herden extrem ansteigt:</a:t>
          </a:r>
        </a:p>
        <a:p>
          <a:pPr marL="171450" indent="-171450" eaLnBrk="1" fontAlgn="auto" latinLnBrk="0" hangingPunct="0">
            <a:buFont typeface="Wingdings" panose="05000000000000000000" pitchFamily="2" charset="2"/>
            <a:buChar char="Ø"/>
          </a:pPr>
          <a:r>
            <a:rPr lang="de-DE" sz="1100">
              <a:solidFill>
                <a:sysClr val="windowText" lastClr="000000"/>
              </a:solidFill>
              <a:effectLst/>
              <a:latin typeface="+mn-lt"/>
              <a:ea typeface="+mn-ea"/>
              <a:cs typeface="+mn-cs"/>
            </a:rPr>
            <a:t>41 kg verkaufte</a:t>
          </a:r>
          <a:r>
            <a:rPr lang="de-DE" sz="1100" baseline="0">
              <a:solidFill>
                <a:sysClr val="windowText" lastClr="000000"/>
              </a:solidFill>
              <a:effectLst/>
              <a:latin typeface="+mn-lt"/>
              <a:ea typeface="+mn-ea"/>
              <a:cs typeface="+mn-cs"/>
            </a:rPr>
            <a:t> </a:t>
          </a:r>
          <a:r>
            <a:rPr lang="de-DE" sz="1100">
              <a:solidFill>
                <a:sysClr val="windowText" lastClr="000000"/>
              </a:solidFill>
              <a:effectLst/>
              <a:latin typeface="+mn-lt"/>
              <a:ea typeface="+mn-ea"/>
              <a:cs typeface="+mn-cs"/>
            </a:rPr>
            <a:t>Milch pro Familienarbeitsstunde</a:t>
          </a:r>
          <a:r>
            <a:rPr lang="de-DE" sz="1100" baseline="0">
              <a:solidFill>
                <a:sysClr val="windowText" lastClr="000000"/>
              </a:solidFill>
              <a:effectLst/>
              <a:latin typeface="+mn-lt"/>
              <a:ea typeface="+mn-ea"/>
              <a:cs typeface="+mn-cs"/>
            </a:rPr>
            <a:t> im 23-Kuh-Betrieb (139 Familienstunden/Kuh)</a:t>
          </a:r>
          <a:endParaRPr lang="de-DE" sz="1100">
            <a:solidFill>
              <a:sysClr val="windowText" lastClr="000000"/>
            </a:solidFill>
            <a:effectLst/>
            <a:latin typeface="+mn-lt"/>
            <a:ea typeface="+mn-ea"/>
            <a:cs typeface="+mn-cs"/>
          </a:endParaRPr>
        </a:p>
        <a:p>
          <a:pPr marL="171450" indent="-171450" eaLnBrk="1" fontAlgn="auto" latinLnBrk="0" hangingPunct="0">
            <a:buFont typeface="Wingdings" panose="05000000000000000000" pitchFamily="2" charset="2"/>
            <a:buChar char="Ø"/>
          </a:pPr>
          <a:r>
            <a:rPr lang="de-DE" sz="1100">
              <a:solidFill>
                <a:sysClr val="windowText" lastClr="000000"/>
              </a:solidFill>
              <a:effectLst/>
              <a:latin typeface="+mn-lt"/>
              <a:ea typeface="+mn-ea"/>
              <a:cs typeface="+mn-cs"/>
            </a:rPr>
            <a:t>206 kg Milch pro </a:t>
          </a:r>
          <a:r>
            <a:rPr lang="de-DE" sz="1100" baseline="0">
              <a:solidFill>
                <a:sysClr val="windowText" lastClr="000000"/>
              </a:solidFill>
              <a:effectLst/>
              <a:latin typeface="+mn-lt"/>
              <a:ea typeface="+mn-ea"/>
              <a:cs typeface="+mn-cs"/>
            </a:rPr>
            <a:t>Familien-Akh in der großen Herde mit 123 Kühen (41 FamAkh/Kuh, zzgl. zunehmende Anteile aus Fremdlohn)</a:t>
          </a:r>
        </a:p>
        <a:p>
          <a:pPr marL="0" indent="0" eaLnBrk="1" fontAlgn="auto" latinLnBrk="0" hangingPunct="0">
            <a:buFont typeface="Wingdings" panose="05000000000000000000" pitchFamily="2" charset="2"/>
            <a:buNone/>
          </a:pPr>
          <a:r>
            <a:rPr lang="de-DE" sz="1100" baseline="0">
              <a:solidFill>
                <a:sysClr val="windowText" lastClr="000000"/>
              </a:solidFill>
              <a:effectLst/>
              <a:latin typeface="+mn-lt"/>
              <a:ea typeface="+mn-ea"/>
              <a:cs typeface="+mn-cs"/>
            </a:rPr>
            <a:t>Im Umkehrschluss fünfmal so viel Zeitaufwand der Familie im kleinen Milchviehbetrieb. </a:t>
          </a:r>
        </a:p>
        <a:p>
          <a:pPr eaLnBrk="1" fontAlgn="auto" latinLnBrk="0" hangingPunct="0"/>
          <a:endParaRPr lang="de-DE">
            <a:effectLst/>
          </a:endParaRPr>
        </a:p>
        <a:p>
          <a:pPr eaLnBrk="1" fontAlgn="auto" latinLnBrk="0" hangingPunct="0"/>
          <a:r>
            <a:rPr lang="de-DE" sz="1100">
              <a:solidFill>
                <a:schemeClr val="dk1"/>
              </a:solidFill>
              <a:effectLst/>
              <a:latin typeface="+mn-lt"/>
              <a:ea typeface="+mn-ea"/>
              <a:cs typeface="+mn-cs"/>
            </a:rPr>
            <a:t>Dabei kommen die meisten Familien</a:t>
          </a:r>
          <a:r>
            <a:rPr lang="de-DE" sz="1100" baseline="0">
              <a:solidFill>
                <a:schemeClr val="dk1"/>
              </a:solidFill>
              <a:effectLst/>
              <a:latin typeface="+mn-lt"/>
              <a:ea typeface="+mn-ea"/>
              <a:cs typeface="+mn-cs"/>
            </a:rPr>
            <a:t> mit 60</a:t>
          </a:r>
          <a:r>
            <a:rPr lang="de-DE" sz="1100">
              <a:solidFill>
                <a:schemeClr val="dk1"/>
              </a:solidFill>
              <a:effectLst/>
              <a:latin typeface="+mn-lt"/>
              <a:ea typeface="+mn-ea"/>
              <a:cs typeface="+mn-cs"/>
            </a:rPr>
            <a:t> bis 120 Kühen an ihre Auslastungsgrenze und müssen Mitarbeiter einstellen, da die eigene Arbeitsmacht nicht mehr ausreicht. Je nach Ausbildungsstand kostete die zugekaufte Stunde incl. der Arbeitgeberanteile und bezogen auf die tatsächlich geleistete Stunde zwischen 19 und 35,1 €. Die Personalkosten sind im Zuge der Mindestlohnerhöhungen deutlich gestiegen:</a:t>
          </a:r>
          <a:endParaRPr lang="de-DE">
            <a:effectLst/>
          </a:endParaRPr>
        </a:p>
        <a:p>
          <a:pPr marL="0" indent="0" eaLnBrk="1" fontAlgn="auto" latinLnBrk="0" hangingPunct="0">
            <a:buFont typeface="Wingdings" panose="05000000000000000000" pitchFamily="2" charset="2"/>
            <a:buNone/>
          </a:pPr>
          <a:endParaRPr lang="de-DE" sz="1100" baseline="0">
            <a:solidFill>
              <a:schemeClr val="dk1"/>
            </a:solidFill>
            <a:effectLst/>
            <a:latin typeface="+mn-lt"/>
            <a:ea typeface="+mn-ea"/>
            <a:cs typeface="+mn-cs"/>
          </a:endParaRPr>
        </a:p>
        <a:p>
          <a:pPr eaLnBrk="1" fontAlgn="auto" latinLnBrk="0" hangingPunct="0"/>
          <a:endParaRPr lang="de-DE">
            <a:effectLst/>
          </a:endParaRPr>
        </a:p>
        <a:p>
          <a:pPr hangingPunct="0"/>
          <a:endParaRPr lang="de-DE" sz="1100">
            <a:solidFill>
              <a:schemeClr val="dk1"/>
            </a:solidFill>
            <a:effectLst/>
            <a:latin typeface="+mn-lt"/>
            <a:ea typeface="+mn-ea"/>
            <a:cs typeface="+mn-cs"/>
          </a:endParaRPr>
        </a:p>
      </xdr:txBody>
    </xdr:sp>
    <xdr:clientData/>
  </xdr:twoCellAnchor>
  <xdr:twoCellAnchor>
    <xdr:from>
      <xdr:col>0</xdr:col>
      <xdr:colOff>83344</xdr:colOff>
      <xdr:row>115</xdr:row>
      <xdr:rowOff>104776</xdr:rowOff>
    </xdr:from>
    <xdr:to>
      <xdr:col>11</xdr:col>
      <xdr:colOff>0</xdr:colOff>
      <xdr:row>122</xdr:row>
      <xdr:rowOff>142876</xdr:rowOff>
    </xdr:to>
    <xdr:sp macro="" textlink="">
      <xdr:nvSpPr>
        <xdr:cNvPr id="12" name="Textfeld 11">
          <a:extLst>
            <a:ext uri="{FF2B5EF4-FFF2-40B4-BE49-F238E27FC236}">
              <a16:creationId xmlns:a16="http://schemas.microsoft.com/office/drawing/2014/main" id="{E80870DC-21D1-42BB-916B-DD6D69C4ABB9}"/>
            </a:ext>
          </a:extLst>
        </xdr:cNvPr>
        <xdr:cNvSpPr txBox="1"/>
      </xdr:nvSpPr>
      <xdr:spPr>
        <a:xfrm>
          <a:off x="85249" y="25486996"/>
          <a:ext cx="8278759" cy="13049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hangingPunct="0"/>
          <a:r>
            <a:rPr lang="de-DE" sz="1100">
              <a:solidFill>
                <a:sysClr val="windowText" lastClr="000000"/>
              </a:solidFill>
              <a:effectLst/>
              <a:latin typeface="+mn-lt"/>
              <a:ea typeface="+mn-ea"/>
              <a:cs typeface="+mn-cs"/>
            </a:rPr>
            <a:t>Ohne die Prämien sinkt der Stundenlohn auf 4,5 € in der Gesamtgruppe und auch die großen Betriebe kommen nur auf 11,00 €/h. Die Prämien machen im Mittel der fünf Jahre</a:t>
          </a:r>
          <a:r>
            <a:rPr lang="de-DE" sz="1100" baseline="0">
              <a:solidFill>
                <a:sysClr val="windowText" lastClr="000000"/>
              </a:solidFill>
              <a:effectLst/>
              <a:latin typeface="+mn-lt"/>
              <a:ea typeface="+mn-ea"/>
              <a:cs typeface="+mn-cs"/>
            </a:rPr>
            <a:t> 48,5</a:t>
          </a:r>
          <a:r>
            <a:rPr lang="de-DE" sz="1100">
              <a:solidFill>
                <a:sysClr val="windowText" lastClr="000000"/>
              </a:solidFill>
              <a:effectLst/>
              <a:latin typeface="+mn-lt"/>
              <a:ea typeface="+mn-ea"/>
              <a:cs typeface="+mn-cs"/>
            </a:rPr>
            <a:t> % des Gewinns aus. Wenn unsere Milchviehbetriebe auch ohne staatliche Unterstützung bestehen können sollen, müsste dieser Einkommensbeitrag über das Milchgeld von jedem einzelnen Verbraucher kommen,</a:t>
          </a:r>
          <a:r>
            <a:rPr lang="de-DE" sz="1100" baseline="0">
              <a:solidFill>
                <a:sysClr val="windowText" lastClr="000000"/>
              </a:solidFill>
              <a:effectLst/>
              <a:latin typeface="+mn-lt"/>
              <a:ea typeface="+mn-ea"/>
              <a:cs typeface="+mn-cs"/>
            </a:rPr>
            <a:t> denn ein Weiterwirtschaften wäre für die meisten Milchviehbetriebe in Bayern nicht mehr möglich.</a:t>
          </a:r>
          <a:endParaRPr lang="de-DE" sz="1100">
            <a:solidFill>
              <a:sysClr val="windowText" lastClr="000000"/>
            </a:solidFill>
            <a:effectLst/>
            <a:latin typeface="+mn-lt"/>
            <a:ea typeface="+mn-ea"/>
            <a:cs typeface="+mn-cs"/>
          </a:endParaRPr>
        </a:p>
        <a:p>
          <a:pPr eaLnBrk="1" fontAlgn="auto" latinLnBrk="0" hangingPunct="0"/>
          <a:r>
            <a:rPr lang="de-DE" sz="1100" baseline="0">
              <a:solidFill>
                <a:sysClr val="windowText" lastClr="000000"/>
              </a:solidFill>
              <a:effectLst/>
              <a:latin typeface="+mn-lt"/>
              <a:ea typeface="+mn-ea"/>
              <a:cs typeface="+mn-cs"/>
            </a:rPr>
            <a:t>Ebenfalls zum Ausprobieren:</a:t>
          </a:r>
        </a:p>
        <a:p>
          <a:pPr eaLnBrk="1" fontAlgn="auto" latinLnBrk="0" hangingPunct="0"/>
          <a:r>
            <a:rPr lang="de-DE" sz="1100" baseline="0">
              <a:solidFill>
                <a:schemeClr val="dk1"/>
              </a:solidFill>
              <a:effectLst/>
              <a:latin typeface="+mn-lt"/>
              <a:ea typeface="+mn-ea"/>
              <a:cs typeface="+mn-cs"/>
            </a:rPr>
            <a:t>Aktuell sind die Zinsen deutlich gestiegen, Geldanlagen erzielen eine höhere Rendite, die Kaufpreise für Boden steigen stetig. Was bleibt für die eigene Arbeit übrig, wenn Zins- und Pachtansatz deutlich angehoben werden? Probieren Sie es aus.</a:t>
          </a:r>
          <a:endParaRPr lang="de-DE">
            <a:effectLst/>
          </a:endParaRPr>
        </a:p>
        <a:p>
          <a:pPr hangingPunct="0"/>
          <a:endParaRPr lang="de-DE" sz="1100">
            <a:solidFill>
              <a:schemeClr val="dk1"/>
            </a:solidFill>
            <a:effectLst/>
            <a:latin typeface="+mn-lt"/>
            <a:ea typeface="+mn-ea"/>
            <a:cs typeface="+mn-cs"/>
          </a:endParaRPr>
        </a:p>
      </xdr:txBody>
    </xdr:sp>
    <xdr:clientData/>
  </xdr:twoCellAnchor>
  <xdr:twoCellAnchor>
    <xdr:from>
      <xdr:col>3</xdr:col>
      <xdr:colOff>262889</xdr:colOff>
      <xdr:row>95</xdr:row>
      <xdr:rowOff>76200</xdr:rowOff>
    </xdr:from>
    <xdr:to>
      <xdr:col>9</xdr:col>
      <xdr:colOff>419099</xdr:colOff>
      <xdr:row>111</xdr:row>
      <xdr:rowOff>185739</xdr:rowOff>
    </xdr:to>
    <xdr:graphicFrame macro="">
      <xdr:nvGraphicFramePr>
        <xdr:cNvPr id="13" name="Diagramm 12">
          <a:extLst>
            <a:ext uri="{FF2B5EF4-FFF2-40B4-BE49-F238E27FC236}">
              <a16:creationId xmlns:a16="http://schemas.microsoft.com/office/drawing/2014/main" id="{3C2C797E-0A22-4CFE-80FF-E9EFCD42615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xdr:col>
      <xdr:colOff>41910</xdr:colOff>
      <xdr:row>113</xdr:row>
      <xdr:rowOff>104774</xdr:rowOff>
    </xdr:from>
    <xdr:to>
      <xdr:col>9</xdr:col>
      <xdr:colOff>767715</xdr:colOff>
      <xdr:row>113</xdr:row>
      <xdr:rowOff>228599</xdr:rowOff>
    </xdr:to>
    <xdr:sp macro="" textlink="$D$115">
      <xdr:nvSpPr>
        <xdr:cNvPr id="14" name="Textfeld 13">
          <a:extLst>
            <a:ext uri="{FF2B5EF4-FFF2-40B4-BE49-F238E27FC236}">
              <a16:creationId xmlns:a16="http://schemas.microsoft.com/office/drawing/2014/main" id="{6EC6DC76-3D8A-4CC8-A4E1-6A17C31FB74C}"/>
            </a:ext>
          </a:extLst>
        </xdr:cNvPr>
        <xdr:cNvSpPr txBox="1"/>
      </xdr:nvSpPr>
      <xdr:spPr>
        <a:xfrm>
          <a:off x="1720215" y="25058369"/>
          <a:ext cx="5831205" cy="12573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fld id="{44AE5ADC-E020-4577-A36F-EA6A886EB9C8}" type="TxLink">
            <a:rPr lang="en-US" sz="700" b="0" i="0" u="none" strike="noStrike">
              <a:solidFill>
                <a:srgbClr val="000000"/>
              </a:solidFill>
              <a:latin typeface="Calibri"/>
              <a:cs typeface="Calibri"/>
            </a:rPr>
            <a:pPr/>
            <a:t>Datengrundlage: Spezialisierte Milchviehbetriebe Bayern, konventionell,netto. Fünfjähriger Durchschnitt 2018/19 - 2022/23</a:t>
          </a:fld>
          <a:endParaRPr lang="de-DE" sz="700"/>
        </a:p>
      </xdr:txBody>
    </xdr:sp>
    <xdr:clientData/>
  </xdr:twoCellAnchor>
  <xdr:oneCellAnchor>
    <xdr:from>
      <xdr:col>9</xdr:col>
      <xdr:colOff>64770</xdr:colOff>
      <xdr:row>112</xdr:row>
      <xdr:rowOff>47625</xdr:rowOff>
    </xdr:from>
    <xdr:ext cx="643697" cy="358307"/>
    <xdr:pic>
      <xdr:nvPicPr>
        <xdr:cNvPr id="15" name="Grafik 14">
          <a:extLst>
            <a:ext uri="{FF2B5EF4-FFF2-40B4-BE49-F238E27FC236}">
              <a16:creationId xmlns:a16="http://schemas.microsoft.com/office/drawing/2014/main" id="{EA93B5C5-AF18-49D3-A85C-4CEC97B8BF94}"/>
            </a:ext>
          </a:extLst>
        </xdr:cNvPr>
        <xdr:cNvPicPr>
          <a:picLocks noChangeAspect="1"/>
        </xdr:cNvPicPr>
      </xdr:nvPicPr>
      <xdr:blipFill>
        <a:blip xmlns:r="http://schemas.openxmlformats.org/officeDocument/2006/relationships" r:embed="rId3"/>
        <a:stretch>
          <a:fillRect/>
        </a:stretch>
      </xdr:blipFill>
      <xdr:spPr>
        <a:xfrm>
          <a:off x="6844665" y="24776430"/>
          <a:ext cx="643697" cy="358307"/>
        </a:xfrm>
        <a:prstGeom prst="rect">
          <a:avLst/>
        </a:prstGeom>
      </xdr:spPr>
    </xdr:pic>
    <xdr:clientData/>
  </xdr:oneCellAnchor>
  <xdr:twoCellAnchor>
    <xdr:from>
      <xdr:col>1</xdr:col>
      <xdr:colOff>0</xdr:colOff>
      <xdr:row>219</xdr:row>
      <xdr:rowOff>55244</xdr:rowOff>
    </xdr:from>
    <xdr:to>
      <xdr:col>11</xdr:col>
      <xdr:colOff>0</xdr:colOff>
      <xdr:row>230</xdr:row>
      <xdr:rowOff>149066</xdr:rowOff>
    </xdr:to>
    <xdr:sp macro="" textlink="">
      <xdr:nvSpPr>
        <xdr:cNvPr id="16" name="Textfeld 15">
          <a:extLst>
            <a:ext uri="{FF2B5EF4-FFF2-40B4-BE49-F238E27FC236}">
              <a16:creationId xmlns:a16="http://schemas.microsoft.com/office/drawing/2014/main" id="{E350F648-F026-493E-A304-F83D54F2B8EE}"/>
            </a:ext>
          </a:extLst>
        </xdr:cNvPr>
        <xdr:cNvSpPr txBox="1"/>
      </xdr:nvSpPr>
      <xdr:spPr>
        <a:xfrm>
          <a:off x="133350" y="47160179"/>
          <a:ext cx="8286749" cy="281416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hangingPunct="0">
            <a:spcAft>
              <a:spcPts val="600"/>
            </a:spcAft>
          </a:pPr>
          <a:r>
            <a:rPr lang="de-DE" sz="1400" b="1">
              <a:solidFill>
                <a:schemeClr val="dk1"/>
              </a:solidFill>
              <a:effectLst/>
              <a:latin typeface="+mn-lt"/>
              <a:ea typeface="+mn-ea"/>
              <a:cs typeface="+mn-cs"/>
            </a:rPr>
            <a:t>Fazit</a:t>
          </a:r>
        </a:p>
        <a:p>
          <a:pPr hangingPunct="0"/>
          <a:r>
            <a:rPr lang="de-DE" sz="1100">
              <a:solidFill>
                <a:schemeClr val="dk1"/>
              </a:solidFill>
              <a:effectLst/>
              <a:latin typeface="+mn-lt"/>
              <a:ea typeface="+mn-ea"/>
              <a:cs typeface="+mn-cs"/>
            </a:rPr>
            <a:t>Nun leiten unsere Milchbauern aber ein landwirtschaftliches Unternehmen, setzen sich vielfältigen Risiken aus und müssen sich immer wieder an neue Situationen, Gesetze und gesellschaftliche Anforderungen anpassen. Allerdings steigt mit der Größe auch die Risikoanfälligkeit, da immer mehr Geld für Fremdlohn, Darlehen und Flächenpacht bezahlt werden muss. Deswegen investieren die Familien in größeren Betrieben in eine gute Ausbildung für den Nachwuchs - hier ist der Landwirtschaftsmeister oder zunehmend auch der Bachelor- oder Masterabschluss an der Hochschule oder Universität der Standard. </a:t>
          </a:r>
        </a:p>
        <a:p>
          <a:pPr hangingPunct="0"/>
          <a:r>
            <a:rPr lang="de-DE" sz="1100">
              <a:solidFill>
                <a:schemeClr val="dk1"/>
              </a:solidFill>
              <a:effectLst/>
              <a:latin typeface="+mn-lt"/>
              <a:ea typeface="+mn-ea"/>
              <a:cs typeface="+mn-cs"/>
            </a:rPr>
            <a:t>Doch trotz</a:t>
          </a:r>
          <a:r>
            <a:rPr lang="de-DE" sz="1100" baseline="0">
              <a:solidFill>
                <a:schemeClr val="dk1"/>
              </a:solidFill>
              <a:effectLst/>
              <a:latin typeface="+mn-lt"/>
              <a:ea typeface="+mn-ea"/>
              <a:cs typeface="+mn-cs"/>
            </a:rPr>
            <a:t> bester Ausbildung und vollem Engagement wird es für Milcherzeuger immer schwerer, aus dem Kuhstall ein angemessenes Einkommen zu erwirtschaften, ohne dabei selbst zu verbrennen oder den eigenen Nachwuchs zu verprellen.</a:t>
          </a:r>
          <a:endParaRPr lang="de-DE" sz="1100">
            <a:solidFill>
              <a:schemeClr val="dk1"/>
            </a:solidFill>
            <a:effectLst/>
            <a:latin typeface="+mn-lt"/>
            <a:ea typeface="+mn-ea"/>
            <a:cs typeface="+mn-cs"/>
          </a:endParaRPr>
        </a:p>
        <a:p>
          <a:pPr hangingPunct="0"/>
          <a:r>
            <a:rPr lang="de-DE" sz="1100">
              <a:solidFill>
                <a:schemeClr val="dk1"/>
              </a:solidFill>
              <a:effectLst/>
              <a:latin typeface="+mn-lt"/>
              <a:ea typeface="+mn-ea"/>
              <a:cs typeface="+mn-cs"/>
            </a:rPr>
            <a:t>In Süddeutschland haben wir noch viele Milchviehbetriebe mit Anbindehaltung (Bayern 2023: 46,1 % der Milchviehbetriebe mit 18,2 % der Milchkühe), von denen viele nicht in einen neuen Laufstall investieren werden. Unter</a:t>
          </a:r>
          <a:r>
            <a:rPr lang="de-DE" sz="1100" baseline="0">
              <a:solidFill>
                <a:schemeClr val="dk1"/>
              </a:solidFill>
              <a:effectLst/>
              <a:latin typeface="+mn-lt"/>
              <a:ea typeface="+mn-ea"/>
              <a:cs typeface="+mn-cs"/>
            </a:rPr>
            <a:t> den aufgezeigten Rahmenbedingungen, b</a:t>
          </a:r>
          <a:r>
            <a:rPr lang="de-DE" sz="1100">
              <a:solidFill>
                <a:schemeClr val="dk1"/>
              </a:solidFill>
              <a:effectLst/>
              <a:latin typeface="+mn-lt"/>
              <a:ea typeface="+mn-ea"/>
              <a:cs typeface="+mn-cs"/>
            </a:rPr>
            <a:t>ei den stark gestiegenen Stallbaukosten, den - auch durch den Mindestlohn bedingt - deutlich steigenden Personalkosten, dem sich stetig verschärfenden Fachpersonalmangel und den stark gestiegenen Kraftfutter-, Mineraldünger- und Energiekosten ist es fraglich, ob diese Kuhplätze in unseren Laufstallbetrieben aufgefangen werden. Entscheidend ist dafür vor allem ein langfristig deutlich höherer Rohmilchpreis, wie er im</a:t>
          </a:r>
          <a:r>
            <a:rPr lang="de-DE" sz="1100" baseline="0">
              <a:solidFill>
                <a:schemeClr val="dk1"/>
              </a:solidFill>
              <a:effectLst/>
              <a:latin typeface="+mn-lt"/>
              <a:ea typeface="+mn-ea"/>
              <a:cs typeface="+mn-cs"/>
            </a:rPr>
            <a:t> zweiten Halbjahr 2022 auch bezahlt wurde - mit in der Folge deutlich gestiegenen Milch-, Butter-, Käse- und Joghurtpreisen.</a:t>
          </a:r>
          <a:endParaRPr lang="de-DE" sz="1100">
            <a:solidFill>
              <a:schemeClr val="dk1"/>
            </a:solidFill>
            <a:effectLst/>
            <a:latin typeface="+mn-lt"/>
            <a:ea typeface="+mn-ea"/>
            <a:cs typeface="+mn-cs"/>
          </a:endParaRPr>
        </a:p>
      </xdr:txBody>
    </xdr:sp>
    <xdr:clientData/>
  </xdr:twoCellAnchor>
  <xdr:twoCellAnchor>
    <xdr:from>
      <xdr:col>0</xdr:col>
      <xdr:colOff>91440</xdr:colOff>
      <xdr:row>149</xdr:row>
      <xdr:rowOff>152401</xdr:rowOff>
    </xdr:from>
    <xdr:to>
      <xdr:col>11</xdr:col>
      <xdr:colOff>0</xdr:colOff>
      <xdr:row>159</xdr:row>
      <xdr:rowOff>28575</xdr:rowOff>
    </xdr:to>
    <xdr:sp macro="" textlink="">
      <xdr:nvSpPr>
        <xdr:cNvPr id="17" name="Textfeld 16">
          <a:extLst>
            <a:ext uri="{FF2B5EF4-FFF2-40B4-BE49-F238E27FC236}">
              <a16:creationId xmlns:a16="http://schemas.microsoft.com/office/drawing/2014/main" id="{1265279D-1854-4218-9AE1-66BCE13801A9}"/>
            </a:ext>
          </a:extLst>
        </xdr:cNvPr>
        <xdr:cNvSpPr txBox="1"/>
      </xdr:nvSpPr>
      <xdr:spPr>
        <a:xfrm>
          <a:off x="95250" y="33061276"/>
          <a:ext cx="8289925" cy="168401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hangingPunct="0"/>
          <a:r>
            <a:rPr lang="de-DE" sz="1100">
              <a:solidFill>
                <a:schemeClr val="dk1"/>
              </a:solidFill>
              <a:effectLst/>
              <a:latin typeface="+mn-lt"/>
              <a:ea typeface="+mn-ea"/>
              <a:cs typeface="+mn-cs"/>
            </a:rPr>
            <a:t>Obwohl diese Personalkosten oft über dem eigenen, aus dem Kuhstall erwirtschafteten Stundenlohn liegen, steigt in größeren</a:t>
          </a:r>
          <a:r>
            <a:rPr lang="de-DE" sz="1100" baseline="0">
              <a:solidFill>
                <a:schemeClr val="dk1"/>
              </a:solidFill>
              <a:effectLst/>
              <a:latin typeface="+mn-lt"/>
              <a:ea typeface="+mn-ea"/>
              <a:cs typeface="+mn-cs"/>
            </a:rPr>
            <a:t> Betrieben </a:t>
          </a:r>
          <a:r>
            <a:rPr lang="de-DE" sz="1100">
              <a:solidFill>
                <a:schemeClr val="dk1"/>
              </a:solidFill>
              <a:effectLst/>
              <a:latin typeface="+mn-lt"/>
              <a:ea typeface="+mn-ea"/>
              <a:cs typeface="+mn-cs"/>
            </a:rPr>
            <a:t>durch Kostendegression und Effizienzsteigerung der eigene, über</a:t>
          </a:r>
          <a:r>
            <a:rPr lang="de-DE" sz="1100" baseline="0">
              <a:solidFill>
                <a:schemeClr val="dk1"/>
              </a:solidFill>
              <a:effectLst/>
              <a:latin typeface="+mn-lt"/>
              <a:ea typeface="+mn-ea"/>
              <a:cs typeface="+mn-cs"/>
            </a:rPr>
            <a:t> den Gewinn erwirtschaftete</a:t>
          </a:r>
          <a:r>
            <a:rPr lang="de-DE" sz="1100">
              <a:solidFill>
                <a:schemeClr val="dk1"/>
              </a:solidFill>
              <a:effectLst/>
              <a:latin typeface="+mn-lt"/>
              <a:ea typeface="+mn-ea"/>
              <a:cs typeface="+mn-cs"/>
            </a:rPr>
            <a:t> Stundenlohn in der Familie. Mit zunehmender</a:t>
          </a:r>
          <a:r>
            <a:rPr lang="de-DE" sz="1100" baseline="0">
              <a:solidFill>
                <a:schemeClr val="dk1"/>
              </a:solidFill>
              <a:effectLst/>
              <a:latin typeface="+mn-lt"/>
              <a:ea typeface="+mn-ea"/>
              <a:cs typeface="+mn-cs"/>
            </a:rPr>
            <a:t> Größe steigt aber </a:t>
          </a:r>
          <a:r>
            <a:rPr lang="de-DE" sz="1100">
              <a:solidFill>
                <a:schemeClr val="dk1"/>
              </a:solidFill>
              <a:effectLst/>
              <a:latin typeface="+mn-lt"/>
              <a:ea typeface="+mn-ea"/>
              <a:cs typeface="+mn-cs"/>
            </a:rPr>
            <a:t>auch das Risiko, da immer mehr Geld von den Einnahmen gleich wieder für Personal, Pacht und Darlehenszins weitergereicht werden muss. Ein Milchpreisrückgang von 5 Cent bedeutet bei einer Million kg verkaufter Milch einen Gewinnrückgang um 50.000 €, bei einem 20</a:t>
          </a:r>
          <a:r>
            <a:rPr lang="de-DE" sz="1100" baseline="0">
              <a:solidFill>
                <a:schemeClr val="dk1"/>
              </a:solidFill>
              <a:effectLst/>
              <a:latin typeface="+mn-lt"/>
              <a:ea typeface="+mn-ea"/>
              <a:cs typeface="+mn-cs"/>
            </a:rPr>
            <a:t> Kuh-Betrieb mit 5.000 kg verkaufter Milch/Kuh sind es nur 5.000 €</a:t>
          </a:r>
          <a:r>
            <a:rPr lang="de-DE" sz="1100">
              <a:solidFill>
                <a:schemeClr val="dk1"/>
              </a:solidFill>
              <a:effectLst/>
              <a:latin typeface="+mn-lt"/>
              <a:ea typeface="+mn-ea"/>
              <a:cs typeface="+mn-cs"/>
            </a:rPr>
            <a:t>!</a:t>
          </a:r>
          <a:endParaRPr lang="de-DE">
            <a:effectLst/>
          </a:endParaRPr>
        </a:p>
        <a:p>
          <a:pPr hangingPunct="0"/>
          <a:r>
            <a:rPr lang="de-DE" sz="1100">
              <a:solidFill>
                <a:schemeClr val="dk1"/>
              </a:solidFill>
              <a:effectLst/>
              <a:latin typeface="+mn-lt"/>
              <a:ea typeface="+mn-ea"/>
              <a:cs typeface="+mn-cs"/>
            </a:rPr>
            <a:t> </a:t>
          </a:r>
          <a:endParaRPr lang="de-DE">
            <a:effectLst/>
          </a:endParaRPr>
        </a:p>
        <a:p>
          <a:pPr eaLnBrk="1" fontAlgn="auto" latinLnBrk="0" hangingPunct="0"/>
          <a:r>
            <a:rPr lang="de-DE" sz="1100" baseline="0">
              <a:solidFill>
                <a:schemeClr val="dk1"/>
              </a:solidFill>
              <a:effectLst/>
              <a:latin typeface="+mn-lt"/>
              <a:ea typeface="+mn-ea"/>
              <a:cs typeface="+mn-cs"/>
            </a:rPr>
            <a:t>Wenn trotzdem allen Milchviehbetrieben über den Ladenmilchpreis ein Lohn in der Höhe ermöglicht werden soll, wie ein selbständig arbeitender Facharbeiter mit einer abgeschlossenen landwirtschaftlichen Lehre (Geselle) verdient? Wie hoch wäre dann der notwendige Verbrauchermilchpreis in den Größengruppen?</a:t>
          </a:r>
          <a:endParaRPr lang="de-DE">
            <a:effectLst/>
          </a:endParaRPr>
        </a:p>
        <a:p>
          <a:pPr hangingPunct="0"/>
          <a:endParaRPr lang="de-DE" sz="1100">
            <a:solidFill>
              <a:schemeClr val="dk1"/>
            </a:solidFill>
            <a:effectLst/>
            <a:latin typeface="+mn-lt"/>
            <a:ea typeface="+mn-ea"/>
            <a:cs typeface="+mn-cs"/>
          </a:endParaRPr>
        </a:p>
      </xdr:txBody>
    </xdr:sp>
    <xdr:clientData/>
  </xdr:twoCellAnchor>
  <xdr:twoCellAnchor>
    <xdr:from>
      <xdr:col>0</xdr:col>
      <xdr:colOff>95250</xdr:colOff>
      <xdr:row>175</xdr:row>
      <xdr:rowOff>158751</xdr:rowOff>
    </xdr:from>
    <xdr:to>
      <xdr:col>11</xdr:col>
      <xdr:colOff>0</xdr:colOff>
      <xdr:row>187</xdr:row>
      <xdr:rowOff>91440</xdr:rowOff>
    </xdr:to>
    <xdr:sp macro="" textlink="">
      <xdr:nvSpPr>
        <xdr:cNvPr id="19" name="Textfeld 18">
          <a:extLst>
            <a:ext uri="{FF2B5EF4-FFF2-40B4-BE49-F238E27FC236}">
              <a16:creationId xmlns:a16="http://schemas.microsoft.com/office/drawing/2014/main" id="{B41D1077-2257-4287-8146-A1B849DC2654}"/>
            </a:ext>
          </a:extLst>
        </xdr:cNvPr>
        <xdr:cNvSpPr txBox="1"/>
      </xdr:nvSpPr>
      <xdr:spPr>
        <a:xfrm>
          <a:off x="91440" y="39108381"/>
          <a:ext cx="8273838" cy="2449194"/>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hangingPunct="0"/>
          <a:r>
            <a:rPr lang="de-DE" sz="1100">
              <a:solidFill>
                <a:sysClr val="windowText" lastClr="000000"/>
              </a:solidFill>
              <a:effectLst/>
              <a:latin typeface="+mn-lt"/>
              <a:ea typeface="+mn-ea"/>
              <a:cs typeface="+mn-cs"/>
            </a:rPr>
            <a:t>Die Molkerei bezahlte den Buchführungsbetrieben im fünfjährigen Durchschnitt rund 42 Cent je Kilogramm Milch (netto).</a:t>
          </a:r>
          <a:endParaRPr lang="de-DE" sz="1400">
            <a:solidFill>
              <a:sysClr val="windowText" lastClr="000000"/>
            </a:solidFill>
            <a:effectLst/>
          </a:endParaRPr>
        </a:p>
        <a:p>
          <a:pPr hangingPunct="0"/>
          <a:r>
            <a:rPr lang="de-DE" sz="1100">
              <a:solidFill>
                <a:schemeClr val="dk1"/>
              </a:solidFill>
              <a:effectLst/>
              <a:latin typeface="+mn-lt"/>
              <a:ea typeface="+mn-ea"/>
              <a:cs typeface="+mn-cs"/>
            </a:rPr>
            <a:t>Im bayerischen Einzelhandel kostete die Milch im Zeitraum 2019-2023 im Durchschnitt 97 Cent*. Die 55 Cent Differenz kommen aus den Kosten für die Weiterverarbeitung +</a:t>
          </a:r>
          <a:r>
            <a:rPr lang="de-DE" sz="1100" baseline="0">
              <a:solidFill>
                <a:schemeClr val="dk1"/>
              </a:solidFill>
              <a:effectLst/>
              <a:latin typeface="+mn-lt"/>
              <a:ea typeface="+mn-ea"/>
              <a:cs typeface="+mn-cs"/>
            </a:rPr>
            <a:t> </a:t>
          </a:r>
          <a:r>
            <a:rPr lang="de-DE" sz="1100">
              <a:solidFill>
                <a:schemeClr val="dk1"/>
              </a:solidFill>
              <a:effectLst/>
              <a:latin typeface="+mn-lt"/>
              <a:ea typeface="+mn-ea"/>
              <a:cs typeface="+mn-cs"/>
            </a:rPr>
            <a:t>Gewinnmarge von Molkerei und Handel sowie der Mehrwertsteuer.</a:t>
          </a:r>
        </a:p>
        <a:p>
          <a:pPr hangingPunct="0"/>
          <a:r>
            <a:rPr lang="de-DE" sz="900">
              <a:solidFill>
                <a:schemeClr val="dk1"/>
              </a:solidFill>
              <a:effectLst/>
              <a:latin typeface="+mn-lt"/>
              <a:ea typeface="+mn-ea"/>
              <a:cs typeface="+mn-cs"/>
            </a:rPr>
            <a:t>*) Quelle:</a:t>
          </a:r>
          <a:r>
            <a:rPr lang="de-DE" sz="900" baseline="0">
              <a:solidFill>
                <a:schemeClr val="dk1"/>
              </a:solidFill>
              <a:effectLst/>
              <a:latin typeface="+mn-lt"/>
              <a:ea typeface="+mn-ea"/>
              <a:cs typeface="+mn-cs"/>
            </a:rPr>
            <a:t> AMI. Verbraucherpreis H-Milch 3,5 % Fett, Bayern, konventionell, brutto. Von 2019-2023: 85 / 89 / 92 / 105 / 114 ct pro Liter</a:t>
          </a:r>
          <a:r>
            <a:rPr lang="de-DE" sz="900">
              <a:solidFill>
                <a:schemeClr val="dk1"/>
              </a:solidFill>
              <a:effectLst/>
              <a:latin typeface="+mn-lt"/>
              <a:ea typeface="+mn-ea"/>
              <a:cs typeface="+mn-cs"/>
            </a:rPr>
            <a:t> </a:t>
          </a:r>
          <a:endParaRPr lang="de-DE" sz="900">
            <a:effectLst/>
          </a:endParaRPr>
        </a:p>
        <a:p>
          <a:pPr hangingPunct="0"/>
          <a:endParaRPr lang="de-DE" sz="1400">
            <a:solidFill>
              <a:sysClr val="windowText" lastClr="000000"/>
            </a:solidFill>
            <a:effectLst/>
          </a:endParaRPr>
        </a:p>
        <a:p>
          <a:pPr algn="ctr" hangingPunct="0"/>
          <a:r>
            <a:rPr lang="de-DE" sz="1400" b="1" baseline="0">
              <a:solidFill>
                <a:sysClr val="windowText" lastClr="000000"/>
              </a:solidFill>
              <a:effectLst/>
              <a:latin typeface="+mn-lt"/>
              <a:ea typeface="+mn-ea"/>
              <a:cs typeface="+mn-cs"/>
            </a:rPr>
            <a:t>Bayernweit </a:t>
          </a:r>
          <a:r>
            <a:rPr lang="de-DE" sz="1400" b="1" baseline="0">
              <a:solidFill>
                <a:srgbClr val="3333FF"/>
              </a:solidFill>
              <a:effectLst/>
              <a:latin typeface="+mn-lt"/>
              <a:ea typeface="+mn-ea"/>
              <a:cs typeface="+mn-cs"/>
            </a:rPr>
            <a:t>157 Cent</a:t>
          </a:r>
          <a:r>
            <a:rPr lang="de-DE" sz="1400" b="1" baseline="0">
              <a:solidFill>
                <a:sysClr val="windowText" lastClr="000000"/>
              </a:solidFill>
              <a:effectLst/>
              <a:latin typeface="+mn-lt"/>
              <a:ea typeface="+mn-ea"/>
              <a:cs typeface="+mn-cs"/>
            </a:rPr>
            <a:t> für konventionelle Milch aus einem 23 Kuh-Betrieb statt bisher </a:t>
          </a:r>
          <a:r>
            <a:rPr lang="de-DE" sz="1400" b="1" baseline="0">
              <a:solidFill>
                <a:srgbClr val="3333FF"/>
              </a:solidFill>
              <a:effectLst/>
              <a:latin typeface="+mn-lt"/>
              <a:ea typeface="+mn-ea"/>
              <a:cs typeface="+mn-cs"/>
            </a:rPr>
            <a:t>97 Cent</a:t>
          </a:r>
          <a:r>
            <a:rPr lang="de-DE" sz="1400" b="1" baseline="0">
              <a:solidFill>
                <a:sysClr val="windowText" lastClr="000000"/>
              </a:solidFill>
              <a:effectLst/>
              <a:latin typeface="+mn-lt"/>
              <a:ea typeface="+mn-ea"/>
              <a:cs typeface="+mn-cs"/>
            </a:rPr>
            <a:t>?</a:t>
          </a:r>
          <a:endParaRPr lang="de-DE" sz="1400" b="1">
            <a:solidFill>
              <a:sysClr val="windowText" lastClr="000000"/>
            </a:solidFill>
            <a:effectLst/>
            <a:latin typeface="+mn-lt"/>
            <a:ea typeface="+mn-ea"/>
            <a:cs typeface="+mn-cs"/>
          </a:endParaRPr>
        </a:p>
        <a:p>
          <a:pPr hangingPunct="0"/>
          <a:endParaRPr lang="de-DE" sz="1100">
            <a:solidFill>
              <a:sysClr val="windowText" lastClr="000000"/>
            </a:solidFill>
            <a:effectLst/>
            <a:latin typeface="+mn-lt"/>
            <a:ea typeface="+mn-ea"/>
            <a:cs typeface="+mn-cs"/>
          </a:endParaRPr>
        </a:p>
        <a:p>
          <a:pPr hangingPunct="0"/>
          <a:r>
            <a:rPr lang="de-DE" sz="1100">
              <a:solidFill>
                <a:sysClr val="windowText" lastClr="000000"/>
              </a:solidFill>
              <a:effectLst/>
              <a:latin typeface="+mn-lt"/>
              <a:ea typeface="+mn-ea"/>
              <a:cs typeface="+mn-cs"/>
            </a:rPr>
            <a:t>Wird in der Anwendung der Stundenverdienst für kleine und große Betriebe einheitlich auf die Personalkosten des selbständig arbeitenden Gesellen festgesetzt (Pulldown-Menü:</a:t>
          </a:r>
          <a:r>
            <a:rPr lang="de-DE" sz="1100" baseline="0">
              <a:solidFill>
                <a:sysClr val="windowText" lastClr="000000"/>
              </a:solidFill>
              <a:effectLst/>
              <a:latin typeface="+mn-lt"/>
              <a:ea typeface="+mn-ea"/>
              <a:cs typeface="+mn-cs"/>
            </a:rPr>
            <a:t> Geselle TOP: </a:t>
          </a:r>
          <a:r>
            <a:rPr lang="de-DE" sz="1100" baseline="0">
              <a:solidFill>
                <a:srgbClr val="3333FF"/>
              </a:solidFill>
              <a:effectLst/>
              <a:latin typeface="+mn-lt"/>
              <a:ea typeface="+mn-ea"/>
              <a:cs typeface="+mn-cs"/>
            </a:rPr>
            <a:t>24,8 € </a:t>
          </a:r>
          <a:r>
            <a:rPr lang="de-DE" sz="1100" baseline="0">
              <a:solidFill>
                <a:sysClr val="windowText" lastClr="000000"/>
              </a:solidFill>
              <a:effectLst/>
              <a:latin typeface="+mn-lt"/>
              <a:ea typeface="+mn-ea"/>
              <a:cs typeface="+mn-cs"/>
            </a:rPr>
            <a:t>Personalkosten je gearbeitete Stunde) </a:t>
          </a:r>
          <a:r>
            <a:rPr lang="de-DE" sz="1100">
              <a:solidFill>
                <a:sysClr val="windowText" lastClr="000000"/>
              </a:solidFill>
              <a:effectLst/>
              <a:latin typeface="+mn-lt"/>
              <a:ea typeface="+mn-ea"/>
              <a:cs typeface="+mn-cs"/>
            </a:rPr>
            <a:t>und bleibt die Marge für Molkerei und Handel bei 55 Cent, dann müsste der Ladenmilchpreis in der Gesamtgruppe von 97 auf 111 Cent für den Liter Milch um 15 % angehoben werden. </a:t>
          </a:r>
        </a:p>
        <a:p>
          <a:pPr hangingPunct="0"/>
          <a:r>
            <a:rPr lang="de-DE" sz="1100">
              <a:solidFill>
                <a:sysClr val="windowText" lastClr="000000"/>
              </a:solidFill>
              <a:effectLst/>
              <a:latin typeface="+mn-lt"/>
              <a:ea typeface="+mn-ea"/>
              <a:cs typeface="+mn-cs"/>
            </a:rPr>
            <a:t>Wenn die Milch aus dem</a:t>
          </a:r>
          <a:r>
            <a:rPr lang="de-DE" sz="1100" baseline="0">
              <a:solidFill>
                <a:sysClr val="windowText" lastClr="000000"/>
              </a:solidFill>
              <a:effectLst/>
              <a:latin typeface="+mn-lt"/>
              <a:ea typeface="+mn-ea"/>
              <a:cs typeface="+mn-cs"/>
            </a:rPr>
            <a:t> kleinen Kuhstall kommen soll, dann hat die </a:t>
          </a:r>
          <a:r>
            <a:rPr lang="de-DE" sz="1100">
              <a:solidFill>
                <a:sysClr val="windowText" lastClr="000000"/>
              </a:solidFill>
              <a:effectLst/>
              <a:latin typeface="+mn-lt"/>
              <a:ea typeface="+mn-ea"/>
              <a:cs typeface="+mn-cs"/>
            </a:rPr>
            <a:t>viele Arbeit in kleinen Beständen ihren Preis: </a:t>
          </a:r>
        </a:p>
        <a:p>
          <a:pPr hangingPunct="0"/>
          <a:r>
            <a:rPr lang="de-DE" sz="1100">
              <a:solidFill>
                <a:sysClr val="windowText" lastClr="000000"/>
              </a:solidFill>
              <a:effectLst/>
              <a:latin typeface="+mn-lt"/>
              <a:ea typeface="+mn-ea"/>
              <a:cs typeface="+mn-cs"/>
            </a:rPr>
            <a:t>Die Gruppe mit 23 Kühen benötigt 157 ct/kg Ladenmilch (+ 62 %), um beim</a:t>
          </a:r>
          <a:r>
            <a:rPr lang="de-DE" sz="1100" baseline="0">
              <a:solidFill>
                <a:sysClr val="windowText" lastClr="000000"/>
              </a:solidFill>
              <a:effectLst/>
              <a:latin typeface="+mn-lt"/>
              <a:ea typeface="+mn-ea"/>
              <a:cs typeface="+mn-cs"/>
            </a:rPr>
            <a:t> Einkommen </a:t>
          </a:r>
          <a:r>
            <a:rPr lang="de-DE" sz="1100">
              <a:solidFill>
                <a:sysClr val="windowText" lastClr="000000"/>
              </a:solidFill>
              <a:effectLst/>
              <a:latin typeface="+mn-lt"/>
              <a:ea typeface="+mn-ea"/>
              <a:cs typeface="+mn-cs"/>
            </a:rPr>
            <a:t>ebenfalls auf Gesellenniveau gehoben zu werden. </a:t>
          </a:r>
        </a:p>
        <a:p>
          <a:pPr hangingPunct="0"/>
          <a:r>
            <a:rPr lang="de-DE" sz="1100">
              <a:solidFill>
                <a:sysClr val="windowText" lastClr="000000"/>
              </a:solidFill>
              <a:effectLst/>
              <a:latin typeface="+mn-lt"/>
              <a:ea typeface="+mn-ea"/>
              <a:cs typeface="+mn-cs"/>
            </a:rPr>
            <a:t>In der größten Herde mit 123 Kühen reicht ein Zuschlag von 2 Cent (+</a:t>
          </a:r>
          <a:r>
            <a:rPr lang="de-DE" sz="1100" baseline="0">
              <a:solidFill>
                <a:sysClr val="windowText" lastClr="000000"/>
              </a:solidFill>
              <a:effectLst/>
              <a:latin typeface="+mn-lt"/>
              <a:ea typeface="+mn-ea"/>
              <a:cs typeface="+mn-cs"/>
            </a:rPr>
            <a:t> 2 %).</a:t>
          </a:r>
          <a:endParaRPr lang="de-DE" sz="1100">
            <a:solidFill>
              <a:sysClr val="windowText" lastClr="000000"/>
            </a:solidFill>
            <a:effectLst/>
            <a:latin typeface="+mn-lt"/>
            <a:ea typeface="+mn-ea"/>
            <a:cs typeface="+mn-cs"/>
          </a:endParaRPr>
        </a:p>
      </xdr:txBody>
    </xdr:sp>
    <xdr:clientData/>
  </xdr:twoCellAnchor>
  <xdr:twoCellAnchor>
    <xdr:from>
      <xdr:col>3</xdr:col>
      <xdr:colOff>800100</xdr:colOff>
      <xdr:row>93</xdr:row>
      <xdr:rowOff>57150</xdr:rowOff>
    </xdr:from>
    <xdr:to>
      <xdr:col>9</xdr:col>
      <xdr:colOff>40588</xdr:colOff>
      <xdr:row>96</xdr:row>
      <xdr:rowOff>116893</xdr:rowOff>
    </xdr:to>
    <xdr:sp macro="" textlink="">
      <xdr:nvSpPr>
        <xdr:cNvPr id="20" name="Textfeld 19">
          <a:extLst>
            <a:ext uri="{FF2B5EF4-FFF2-40B4-BE49-F238E27FC236}">
              <a16:creationId xmlns:a16="http://schemas.microsoft.com/office/drawing/2014/main" id="{F4CC89C3-B21B-4A37-8B0C-0BAC3BEB392A}"/>
            </a:ext>
          </a:extLst>
        </xdr:cNvPr>
        <xdr:cNvSpPr txBox="1"/>
      </xdr:nvSpPr>
      <xdr:spPr>
        <a:xfrm>
          <a:off x="2476500" y="21275040"/>
          <a:ext cx="4345888" cy="67315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spcAft>
              <a:spcPts val="300"/>
            </a:spcAft>
          </a:pPr>
          <a:r>
            <a:rPr lang="de-DE" sz="1600" b="1"/>
            <a:t>Was </a:t>
          </a:r>
          <a:r>
            <a:rPr lang="de-DE" sz="1600" b="1" baseline="0"/>
            <a:t>verdienen unsere Milchviehbetriebe - wenn die staatlichen Prämien wegfallen?</a:t>
          </a:r>
        </a:p>
      </xdr:txBody>
    </xdr:sp>
    <xdr:clientData/>
  </xdr:twoCellAnchor>
  <xdr:twoCellAnchor>
    <xdr:from>
      <xdr:col>3</xdr:col>
      <xdr:colOff>133351</xdr:colOff>
      <xdr:row>94</xdr:row>
      <xdr:rowOff>180975</xdr:rowOff>
    </xdr:from>
    <xdr:to>
      <xdr:col>4</xdr:col>
      <xdr:colOff>111124</xdr:colOff>
      <xdr:row>96</xdr:row>
      <xdr:rowOff>9525</xdr:rowOff>
    </xdr:to>
    <xdr:sp macro="" textlink="">
      <xdr:nvSpPr>
        <xdr:cNvPr id="21" name="Textfeld 20">
          <a:extLst>
            <a:ext uri="{FF2B5EF4-FFF2-40B4-BE49-F238E27FC236}">
              <a16:creationId xmlns:a16="http://schemas.microsoft.com/office/drawing/2014/main" id="{74D1A496-D349-4BCB-B3E9-7D79375CE41F}"/>
            </a:ext>
          </a:extLst>
        </xdr:cNvPr>
        <xdr:cNvSpPr txBox="1"/>
      </xdr:nvSpPr>
      <xdr:spPr>
        <a:xfrm>
          <a:off x="1805941" y="21629370"/>
          <a:ext cx="886458" cy="21336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e-DE" sz="1200" b="1"/>
            <a:t>€ / Stunde</a:t>
          </a:r>
        </a:p>
      </xdr:txBody>
    </xdr:sp>
    <xdr:clientData/>
  </xdr:twoCellAnchor>
</xdr:wsDr>
</file>

<file path=xl/drawings/drawing2.xml><?xml version="1.0" encoding="utf-8"?>
<c:userShapes xmlns:c="http://schemas.openxmlformats.org/drawingml/2006/chart">
  <cdr:relSizeAnchor xmlns:cdr="http://schemas.openxmlformats.org/drawingml/2006/chartDrawing">
    <cdr:from>
      <cdr:x>0</cdr:x>
      <cdr:y>0.08852</cdr:y>
    </cdr:from>
    <cdr:to>
      <cdr:x>0.39266</cdr:x>
      <cdr:y>0.13939</cdr:y>
    </cdr:to>
    <cdr:sp macro="" textlink="">
      <cdr:nvSpPr>
        <cdr:cNvPr id="2" name="Textfeld 1">
          <a:extLst xmlns:a="http://schemas.openxmlformats.org/drawingml/2006/main">
            <a:ext uri="{FF2B5EF4-FFF2-40B4-BE49-F238E27FC236}">
              <a16:creationId xmlns:a16="http://schemas.microsoft.com/office/drawing/2014/main" id="{1EDB92A3-E61D-490B-ABE4-F0EF3A0FC460}"/>
            </a:ext>
          </a:extLst>
        </cdr:cNvPr>
        <cdr:cNvSpPr txBox="1"/>
      </cdr:nvSpPr>
      <cdr:spPr>
        <a:xfrm xmlns:a="http://schemas.openxmlformats.org/drawingml/2006/main">
          <a:off x="0" y="313239"/>
          <a:ext cx="1980000" cy="180000"/>
        </a:xfrm>
        <a:prstGeom xmlns:a="http://schemas.openxmlformats.org/drawingml/2006/main" prst="rect">
          <a:avLst/>
        </a:prstGeom>
        <a:solidFill xmlns:a="http://schemas.openxmlformats.org/drawingml/2006/main">
          <a:schemeClr val="accent6">
            <a:lumMod val="60000"/>
            <a:lumOff val="40000"/>
          </a:schemeClr>
        </a:solidFill>
      </cdr:spPr>
      <cdr:txBody>
        <a:bodyPr xmlns:a="http://schemas.openxmlformats.org/drawingml/2006/main" vertOverflow="clip" wrap="square" lIns="0" tIns="0" rIns="0" bIns="0" rtlCol="0"/>
        <a:lstStyle xmlns:a="http://schemas.openxmlformats.org/drawingml/2006/main"/>
        <a:p xmlns:a="http://schemas.openxmlformats.org/drawingml/2006/main">
          <a:r>
            <a:rPr lang="de-DE" sz="1200">
              <a:solidFill>
                <a:schemeClr val="tx1"/>
              </a:solidFill>
            </a:rPr>
            <a:t>Verbrauchermilchpreis* (ct/kg)</a:t>
          </a:r>
        </a:p>
      </cdr:txBody>
    </cdr:sp>
  </cdr:relSizeAnchor>
  <cdr:relSizeAnchor xmlns:cdr="http://schemas.openxmlformats.org/drawingml/2006/chartDrawing">
    <cdr:from>
      <cdr:x>0.64304</cdr:x>
      <cdr:y>0.08521</cdr:y>
    </cdr:from>
    <cdr:to>
      <cdr:x>1</cdr:x>
      <cdr:y>0.13608</cdr:y>
    </cdr:to>
    <cdr:sp macro="" textlink="">
      <cdr:nvSpPr>
        <cdr:cNvPr id="3" name="Textfeld 1">
          <a:extLst xmlns:a="http://schemas.openxmlformats.org/drawingml/2006/main">
            <a:ext uri="{FF2B5EF4-FFF2-40B4-BE49-F238E27FC236}">
              <a16:creationId xmlns:a16="http://schemas.microsoft.com/office/drawing/2014/main" id="{062FD8CA-802A-4E17-98FA-FD383612B5AC}"/>
            </a:ext>
          </a:extLst>
        </cdr:cNvPr>
        <cdr:cNvSpPr txBox="1"/>
      </cdr:nvSpPr>
      <cdr:spPr>
        <a:xfrm xmlns:a="http://schemas.openxmlformats.org/drawingml/2006/main">
          <a:off x="3242552" y="301529"/>
          <a:ext cx="1799983" cy="180005"/>
        </a:xfrm>
        <a:prstGeom xmlns:a="http://schemas.openxmlformats.org/drawingml/2006/main" prst="rect">
          <a:avLst/>
        </a:prstGeom>
        <a:solidFill xmlns:a="http://schemas.openxmlformats.org/drawingml/2006/main">
          <a:srgbClr val="FFC000"/>
        </a:solidFill>
      </cdr:spPr>
      <cdr:txBody>
        <a:bodyPr xmlns:a="http://schemas.openxmlformats.org/drawingml/2006/main" wrap="square" lIns="0" tIns="0" rIns="0" b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de-DE" sz="1200" baseline="0">
              <a:solidFill>
                <a:sysClr val="windowText" lastClr="000000"/>
              </a:solidFill>
            </a:rPr>
            <a:t>Familienstundenlohn (</a:t>
          </a:r>
          <a:r>
            <a:rPr lang="de-DE" sz="1200">
              <a:solidFill>
                <a:sysClr val="windowText" lastClr="000000"/>
              </a:solidFill>
            </a:rPr>
            <a:t>€/h)</a:t>
          </a:r>
        </a:p>
      </cdr:txBody>
    </cdr:sp>
  </cdr:relSizeAnchor>
  <cdr:relSizeAnchor xmlns:cdr="http://schemas.openxmlformats.org/drawingml/2006/chartDrawing">
    <cdr:from>
      <cdr:x>0.12979</cdr:x>
      <cdr:y>0.48596</cdr:y>
    </cdr:from>
    <cdr:to>
      <cdr:x>0.89205</cdr:x>
      <cdr:y>0.53416</cdr:y>
    </cdr:to>
    <cdr:sp macro="" textlink="'Interaktiv BY'!$D$219">
      <cdr:nvSpPr>
        <cdr:cNvPr id="4" name="Textfeld 1">
          <a:extLst xmlns:a="http://schemas.openxmlformats.org/drawingml/2006/main">
            <a:ext uri="{FF2B5EF4-FFF2-40B4-BE49-F238E27FC236}">
              <a16:creationId xmlns:a16="http://schemas.microsoft.com/office/drawing/2014/main" id="{DE00081E-EF99-4A41-9609-A315FB4D0628}"/>
            </a:ext>
          </a:extLst>
        </cdr:cNvPr>
        <cdr:cNvSpPr txBox="1"/>
      </cdr:nvSpPr>
      <cdr:spPr>
        <a:xfrm xmlns:a="http://schemas.openxmlformats.org/drawingml/2006/main">
          <a:off x="704948" y="1679928"/>
          <a:ext cx="4140000" cy="166622"/>
        </a:xfrm>
        <a:prstGeom xmlns:a="http://schemas.openxmlformats.org/drawingml/2006/main" prst="rect">
          <a:avLst/>
        </a:prstGeom>
        <a:solidFill xmlns:a="http://schemas.openxmlformats.org/drawingml/2006/main">
          <a:schemeClr val="accent6">
            <a:lumMod val="60000"/>
            <a:lumOff val="40000"/>
          </a:schemeClr>
        </a:solidFill>
      </cdr:spPr>
      <cdr:txBody>
        <a:bodyPr xmlns:a="http://schemas.openxmlformats.org/drawingml/2006/main" wrap="square" lIns="0" tIns="0" rIns="0" bIns="0"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fld id="{CC108238-F9A4-4E58-AF29-D11601E47083}" type="TxLink">
            <a:rPr lang="en-US" sz="1200" b="0" i="0" u="none" strike="noStrike">
              <a:solidFill>
                <a:srgbClr val="000000"/>
              </a:solidFill>
              <a:latin typeface="Calibri"/>
              <a:cs typeface="Calibri"/>
            </a:rPr>
            <a:pPr algn="ctr"/>
            <a:t>Bisher: Bayerischer Verbrauchermilchpreis Ø 5 Jahre 97,0 Cent*</a:t>
          </a:fld>
          <a:endParaRPr lang="de-DE" sz="1200">
            <a:solidFill>
              <a:schemeClr val="tx1"/>
            </a:solidFill>
          </a:endParaRPr>
        </a:p>
      </cdr:txBody>
    </cdr:sp>
  </cdr:relSizeAnchor>
  <cdr:relSizeAnchor xmlns:cdr="http://schemas.openxmlformats.org/drawingml/2006/chartDrawing">
    <cdr:from>
      <cdr:x>0.10083</cdr:x>
      <cdr:y>0.24948</cdr:y>
    </cdr:from>
    <cdr:to>
      <cdr:x>0.76311</cdr:x>
      <cdr:y>0.32272</cdr:y>
    </cdr:to>
    <cdr:sp macro="" textlink="">
      <cdr:nvSpPr>
        <cdr:cNvPr id="9" name="Textfeld 1">
          <a:extLst xmlns:a="http://schemas.openxmlformats.org/drawingml/2006/main">
            <a:ext uri="{FF2B5EF4-FFF2-40B4-BE49-F238E27FC236}">
              <a16:creationId xmlns:a16="http://schemas.microsoft.com/office/drawing/2014/main" id="{F2A7122D-2BFB-4032-8953-14669CA1C870}"/>
            </a:ext>
          </a:extLst>
        </cdr:cNvPr>
        <cdr:cNvSpPr txBox="1"/>
      </cdr:nvSpPr>
      <cdr:spPr>
        <a:xfrm xmlns:a="http://schemas.openxmlformats.org/drawingml/2006/main">
          <a:off x="548096" y="858348"/>
          <a:ext cx="3600000" cy="252000"/>
        </a:xfrm>
        <a:prstGeom xmlns:a="http://schemas.openxmlformats.org/drawingml/2006/main" prst="rect">
          <a:avLst/>
        </a:prstGeom>
        <a:solidFill xmlns:a="http://schemas.openxmlformats.org/drawingml/2006/main">
          <a:schemeClr val="accent6">
            <a:lumMod val="60000"/>
            <a:lumOff val="40000"/>
          </a:schemeClr>
        </a:solidFill>
        <a:ln xmlns:a="http://schemas.openxmlformats.org/drawingml/2006/main" w="19050">
          <a:solidFill>
            <a:schemeClr val="accent6">
              <a:lumMod val="50000"/>
            </a:schemeClr>
          </a:solidFill>
        </a:ln>
      </cdr:spPr>
      <cdr:txBody>
        <a:bodyPr xmlns:a="http://schemas.openxmlformats.org/drawingml/2006/main" wrap="square" lIns="0" tIns="0" rIns="0" bIns="0"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de-DE" sz="1200">
              <a:solidFill>
                <a:schemeClr val="tx1"/>
              </a:solidFill>
            </a:rPr>
            <a:t>Neuer Verbrauchermilchpreis</a:t>
          </a:r>
          <a:r>
            <a:rPr lang="de-DE" sz="1200" baseline="0">
              <a:solidFill>
                <a:schemeClr val="tx1"/>
              </a:solidFill>
            </a:rPr>
            <a:t> </a:t>
          </a:r>
          <a:r>
            <a:rPr lang="de-DE" sz="1200">
              <a:solidFill>
                <a:schemeClr val="tx1"/>
              </a:solidFill>
            </a:rPr>
            <a:t>bei 24,8 €/h</a:t>
          </a:r>
          <a:r>
            <a:rPr lang="de-DE" sz="1200" baseline="0">
              <a:solidFill>
                <a:schemeClr val="tx1"/>
              </a:solidFill>
            </a:rPr>
            <a:t> Bruttolohn</a:t>
          </a:r>
          <a:endParaRPr lang="de-DE" sz="1200">
            <a:solidFill>
              <a:schemeClr val="tx1"/>
            </a:solidFill>
          </a:endParaRPr>
        </a:p>
      </cdr:txBody>
    </cdr:sp>
  </cdr:relSizeAnchor>
  <cdr:relSizeAnchor xmlns:cdr="http://schemas.openxmlformats.org/drawingml/2006/chartDrawing">
    <cdr:from>
      <cdr:x>0.42525</cdr:x>
      <cdr:y>0.15659</cdr:y>
    </cdr:from>
    <cdr:to>
      <cdr:x>0.92196</cdr:x>
      <cdr:y>0.22984</cdr:y>
    </cdr:to>
    <cdr:sp macro="" textlink="">
      <cdr:nvSpPr>
        <cdr:cNvPr id="10" name="Textfeld 1">
          <a:extLst xmlns:a="http://schemas.openxmlformats.org/drawingml/2006/main">
            <a:ext uri="{FF2B5EF4-FFF2-40B4-BE49-F238E27FC236}">
              <a16:creationId xmlns:a16="http://schemas.microsoft.com/office/drawing/2014/main" id="{2C497629-02F3-406A-8803-127D08085D5E}"/>
            </a:ext>
          </a:extLst>
        </cdr:cNvPr>
        <cdr:cNvSpPr txBox="1"/>
      </cdr:nvSpPr>
      <cdr:spPr>
        <a:xfrm xmlns:a="http://schemas.openxmlformats.org/drawingml/2006/main">
          <a:off x="2311582" y="538767"/>
          <a:ext cx="2700000" cy="252000"/>
        </a:xfrm>
        <a:prstGeom xmlns:a="http://schemas.openxmlformats.org/drawingml/2006/main" prst="rect">
          <a:avLst/>
        </a:prstGeom>
        <a:solidFill xmlns:a="http://schemas.openxmlformats.org/drawingml/2006/main">
          <a:srgbClr val="FFC000"/>
        </a:solidFill>
        <a:ln xmlns:a="http://schemas.openxmlformats.org/drawingml/2006/main" w="19050">
          <a:solidFill>
            <a:schemeClr val="accent2">
              <a:lumMod val="75000"/>
            </a:schemeClr>
          </a:solidFill>
        </a:ln>
      </cdr:spPr>
      <cdr:txBody>
        <a:bodyPr xmlns:a="http://schemas.openxmlformats.org/drawingml/2006/main" wrap="square" lIns="0" tIns="0" rIns="0" bIns="0"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de-DE" sz="1200">
              <a:solidFill>
                <a:schemeClr val="tx1"/>
              </a:solidFill>
            </a:rPr>
            <a:t>Für alle Betriebe: 24,8 €/h für die</a:t>
          </a:r>
          <a:r>
            <a:rPr lang="de-DE" sz="1200" baseline="0">
              <a:solidFill>
                <a:schemeClr val="tx1"/>
              </a:solidFill>
            </a:rPr>
            <a:t> Arbeit</a:t>
          </a:r>
          <a:endParaRPr lang="de-DE" sz="1200">
            <a:solidFill>
              <a:schemeClr val="tx1"/>
            </a:solidFill>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0.10234</cdr:x>
      <cdr:y>0.40523</cdr:y>
    </cdr:from>
    <cdr:to>
      <cdr:x>0.28664</cdr:x>
      <cdr:y>0.48359</cdr:y>
    </cdr:to>
    <cdr:sp macro="" textlink="">
      <cdr:nvSpPr>
        <cdr:cNvPr id="9" name="Textfeld 1">
          <a:extLst xmlns:a="http://schemas.openxmlformats.org/drawingml/2006/main">
            <a:ext uri="{FF2B5EF4-FFF2-40B4-BE49-F238E27FC236}">
              <a16:creationId xmlns:a16="http://schemas.microsoft.com/office/drawing/2014/main" id="{F2A7122D-2BFB-4032-8953-14669CA1C870}"/>
            </a:ext>
          </a:extLst>
        </cdr:cNvPr>
        <cdr:cNvSpPr txBox="1"/>
      </cdr:nvSpPr>
      <cdr:spPr>
        <a:xfrm xmlns:a="http://schemas.openxmlformats.org/drawingml/2006/main">
          <a:off x="538678" y="1216993"/>
          <a:ext cx="970066" cy="235334"/>
        </a:xfrm>
        <a:prstGeom xmlns:a="http://schemas.openxmlformats.org/drawingml/2006/main" prst="rect">
          <a:avLst/>
        </a:prstGeom>
        <a:solidFill xmlns:a="http://schemas.openxmlformats.org/drawingml/2006/main">
          <a:schemeClr val="accent6">
            <a:lumMod val="60000"/>
            <a:lumOff val="40000"/>
          </a:schemeClr>
        </a:solidFill>
        <a:ln xmlns:a="http://schemas.openxmlformats.org/drawingml/2006/main" w="19050">
          <a:solidFill>
            <a:schemeClr val="accent6">
              <a:lumMod val="50000"/>
            </a:schemeClr>
          </a:solidFill>
        </a:ln>
      </cdr:spPr>
      <cdr:txBody>
        <a:bodyPr xmlns:a="http://schemas.openxmlformats.org/drawingml/2006/main" wrap="square" lIns="0" tIns="0" rIns="0" bIns="0"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de-DE" sz="1200">
              <a:solidFill>
                <a:schemeClr val="tx1"/>
              </a:solidFill>
            </a:rPr>
            <a:t>mit Prämien</a:t>
          </a:r>
        </a:p>
      </cdr:txBody>
    </cdr:sp>
  </cdr:relSizeAnchor>
  <cdr:relSizeAnchor xmlns:cdr="http://schemas.openxmlformats.org/drawingml/2006/chartDrawing">
    <cdr:from>
      <cdr:x>0.14799</cdr:x>
      <cdr:y>0.64979</cdr:y>
    </cdr:from>
    <cdr:to>
      <cdr:x>0.33227</cdr:x>
      <cdr:y>0.72817</cdr:y>
    </cdr:to>
    <cdr:sp macro="" textlink="">
      <cdr:nvSpPr>
        <cdr:cNvPr id="10" name="Textfeld 1">
          <a:extLst xmlns:a="http://schemas.openxmlformats.org/drawingml/2006/main">
            <a:ext uri="{FF2B5EF4-FFF2-40B4-BE49-F238E27FC236}">
              <a16:creationId xmlns:a16="http://schemas.microsoft.com/office/drawing/2014/main" id="{2C497629-02F3-406A-8803-127D08085D5E}"/>
            </a:ext>
          </a:extLst>
        </cdr:cNvPr>
        <cdr:cNvSpPr txBox="1"/>
      </cdr:nvSpPr>
      <cdr:spPr>
        <a:xfrm xmlns:a="http://schemas.openxmlformats.org/drawingml/2006/main">
          <a:off x="778927" y="1951458"/>
          <a:ext cx="969960" cy="235393"/>
        </a:xfrm>
        <a:prstGeom xmlns:a="http://schemas.openxmlformats.org/drawingml/2006/main" prst="rect">
          <a:avLst/>
        </a:prstGeom>
        <a:solidFill xmlns:a="http://schemas.openxmlformats.org/drawingml/2006/main">
          <a:srgbClr val="FFC000"/>
        </a:solidFill>
        <a:ln xmlns:a="http://schemas.openxmlformats.org/drawingml/2006/main" w="19050">
          <a:solidFill>
            <a:schemeClr val="accent2">
              <a:lumMod val="75000"/>
            </a:schemeClr>
          </a:solidFill>
        </a:ln>
      </cdr:spPr>
      <cdr:txBody>
        <a:bodyPr xmlns:a="http://schemas.openxmlformats.org/drawingml/2006/main" wrap="square" lIns="0" tIns="0" rIns="0" bIns="0"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de-DE" sz="1200">
              <a:solidFill>
                <a:schemeClr val="tx1"/>
              </a:solidFill>
            </a:rPr>
            <a:t>ohne Prämien</a:t>
          </a:r>
        </a:p>
      </cdr:txBody>
    </cdr:sp>
  </cdr:relSizeAnchor>
</c:userShape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9F122B-EDFD-4C50-9FC8-548DF685967B}">
  <sheetPr>
    <tabColor rgb="FF92D050"/>
  </sheetPr>
  <dimension ref="A1:M288"/>
  <sheetViews>
    <sheetView showGridLines="0" tabSelected="1" zoomScaleNormal="100" zoomScaleSheetLayoutView="80" workbookViewId="0">
      <selection activeCell="F2" sqref="F2"/>
    </sheetView>
  </sheetViews>
  <sheetFormatPr baseColWidth="10" defaultRowHeight="14.6" x14ac:dyDescent="0.4"/>
  <cols>
    <col min="1" max="1" width="2" customWidth="1"/>
    <col min="2" max="2" width="10.23046875" customWidth="1"/>
    <col min="3" max="3" width="12.23046875" customWidth="1"/>
    <col min="4" max="4" width="13.23046875" customWidth="1"/>
    <col min="5" max="5" width="14.765625" customWidth="1"/>
    <col min="6" max="6" width="12" customWidth="1"/>
    <col min="7" max="11" width="11.53515625" customWidth="1"/>
  </cols>
  <sheetData>
    <row r="1" spans="1:11" ht="78.75" customHeight="1" thickBot="1" x14ac:dyDescent="0.45">
      <c r="A1" s="1"/>
      <c r="B1" s="1"/>
      <c r="C1" s="1"/>
      <c r="D1" s="1"/>
      <c r="E1" s="1" t="s">
        <v>0</v>
      </c>
      <c r="F1" s="1" t="s">
        <v>0</v>
      </c>
      <c r="G1" s="1"/>
      <c r="H1" s="1"/>
      <c r="I1" s="1"/>
      <c r="J1" s="1"/>
      <c r="K1" s="1"/>
    </row>
    <row r="2" spans="1:11" x14ac:dyDescent="0.4">
      <c r="K2" s="3">
        <v>45477</v>
      </c>
    </row>
    <row r="3" spans="1:11" s="2" customFormat="1" ht="20.6" x14ac:dyDescent="0.4">
      <c r="A3" s="2" t="s">
        <v>1</v>
      </c>
      <c r="E3" s="2" t="s">
        <v>2</v>
      </c>
    </row>
    <row r="4" spans="1:11" s="2" customFormat="1" ht="20.6" x14ac:dyDescent="0.4">
      <c r="E4" s="4" t="s">
        <v>3</v>
      </c>
    </row>
    <row r="5" spans="1:11" s="5" customFormat="1" x14ac:dyDescent="0.4"/>
    <row r="6" spans="1:11" s="5" customFormat="1" x14ac:dyDescent="0.4"/>
    <row r="7" spans="1:11" s="5" customFormat="1" x14ac:dyDescent="0.4"/>
    <row r="8" spans="1:11" s="5" customFormat="1" x14ac:dyDescent="0.4"/>
    <row r="9" spans="1:11" s="5" customFormat="1" x14ac:dyDescent="0.4"/>
    <row r="10" spans="1:11" s="5" customFormat="1" x14ac:dyDescent="0.4"/>
    <row r="11" spans="1:11" s="5" customFormat="1" x14ac:dyDescent="0.4"/>
    <row r="12" spans="1:11" s="5" customFormat="1" x14ac:dyDescent="0.4"/>
    <row r="13" spans="1:11" s="5" customFormat="1" x14ac:dyDescent="0.4"/>
    <row r="14" spans="1:11" s="5" customFormat="1" x14ac:dyDescent="0.4"/>
    <row r="15" spans="1:11" s="5" customFormat="1" x14ac:dyDescent="0.4"/>
    <row r="16" spans="1:11" s="5" customFormat="1" x14ac:dyDescent="0.4"/>
    <row r="17" s="5" customFormat="1" x14ac:dyDescent="0.4"/>
    <row r="18" s="5" customFormat="1" x14ac:dyDescent="0.4"/>
    <row r="19" s="5" customFormat="1" x14ac:dyDescent="0.4"/>
    <row r="20" s="5" customFormat="1" x14ac:dyDescent="0.4"/>
    <row r="21" s="5" customFormat="1" x14ac:dyDescent="0.4"/>
    <row r="22" s="5" customFormat="1" x14ac:dyDescent="0.4"/>
    <row r="23" s="5" customFormat="1" x14ac:dyDescent="0.4"/>
    <row r="24" s="5" customFormat="1" x14ac:dyDescent="0.4"/>
    <row r="25" s="5" customFormat="1" x14ac:dyDescent="0.4"/>
    <row r="26" s="5" customFormat="1" x14ac:dyDescent="0.4"/>
    <row r="27" s="5" customFormat="1" x14ac:dyDescent="0.4"/>
    <row r="28" s="5" customFormat="1" x14ac:dyDescent="0.4"/>
    <row r="29" s="5" customFormat="1" x14ac:dyDescent="0.4"/>
    <row r="30" s="5" customFormat="1" x14ac:dyDescent="0.4"/>
    <row r="31" s="5" customFormat="1" x14ac:dyDescent="0.4"/>
    <row r="32" s="5" customFormat="1" x14ac:dyDescent="0.4"/>
    <row r="33" spans="1:11" s="5" customFormat="1" x14ac:dyDescent="0.4"/>
    <row r="34" spans="1:11" s="5" customFormat="1" x14ac:dyDescent="0.4"/>
    <row r="35" spans="1:11" s="5" customFormat="1" x14ac:dyDescent="0.4"/>
    <row r="36" spans="1:11" s="5" customFormat="1" x14ac:dyDescent="0.4"/>
    <row r="37" spans="1:11" s="5" customFormat="1" x14ac:dyDescent="0.4"/>
    <row r="38" spans="1:11" s="5" customFormat="1" x14ac:dyDescent="0.4"/>
    <row r="39" spans="1:11" s="5" customFormat="1" x14ac:dyDescent="0.4"/>
    <row r="40" spans="1:11" s="5" customFormat="1" x14ac:dyDescent="0.4"/>
    <row r="41" spans="1:11" s="5" customFormat="1" x14ac:dyDescent="0.4"/>
    <row r="42" spans="1:11" s="5" customFormat="1" x14ac:dyDescent="0.4"/>
    <row r="43" spans="1:11" s="5" customFormat="1" x14ac:dyDescent="0.4"/>
    <row r="44" spans="1:11" s="6" customFormat="1" ht="21.75" customHeight="1" x14ac:dyDescent="0.4">
      <c r="A44" s="6" t="s">
        <v>4</v>
      </c>
    </row>
    <row r="46" spans="1:11" ht="31.75" x14ac:dyDescent="0.4">
      <c r="B46" s="7" t="s">
        <v>5</v>
      </c>
      <c r="C46" s="8"/>
      <c r="D46" s="8"/>
      <c r="E46" s="8"/>
      <c r="F46" s="9"/>
      <c r="G46" s="10" t="s">
        <v>117</v>
      </c>
      <c r="H46" s="11" t="s">
        <v>118</v>
      </c>
      <c r="I46" s="12" t="s">
        <v>119</v>
      </c>
      <c r="J46" s="12" t="s">
        <v>120</v>
      </c>
      <c r="K46" s="13" t="s">
        <v>121</v>
      </c>
    </row>
    <row r="47" spans="1:11" hidden="1" x14ac:dyDescent="0.4">
      <c r="B47" s="14"/>
      <c r="C47" s="15" t="s">
        <v>6</v>
      </c>
      <c r="D47" s="15"/>
      <c r="E47" s="15"/>
      <c r="F47" s="16"/>
      <c r="G47" s="17">
        <v>459215.13226746238</v>
      </c>
      <c r="H47" s="18">
        <v>133357.44534234679</v>
      </c>
      <c r="I47" s="19">
        <v>358150.67458510958</v>
      </c>
      <c r="J47" s="19">
        <v>597793.67253269441</v>
      </c>
      <c r="K47" s="20">
        <v>1048257.4797220503</v>
      </c>
    </row>
    <row r="48" spans="1:11" hidden="1" x14ac:dyDescent="0.4">
      <c r="B48" s="14"/>
      <c r="C48" s="15" t="s">
        <v>7</v>
      </c>
      <c r="D48" s="15"/>
      <c r="E48" s="15"/>
      <c r="F48" s="16"/>
      <c r="G48" s="17">
        <v>4195.5729155049603</v>
      </c>
      <c r="H48" s="18">
        <v>3274.3813226671004</v>
      </c>
      <c r="I48" s="19">
        <v>4240.0747725759093</v>
      </c>
      <c r="J48" s="19">
        <v>4662.3221499243145</v>
      </c>
      <c r="K48" s="20">
        <v>5093.7454396832409</v>
      </c>
    </row>
    <row r="49" spans="2:13" hidden="1" x14ac:dyDescent="0.4">
      <c r="B49" s="14"/>
      <c r="C49" s="15" t="s">
        <v>8</v>
      </c>
      <c r="D49" s="15"/>
      <c r="E49" s="15"/>
      <c r="F49" s="16"/>
      <c r="G49" s="17">
        <f>+G48/G245</f>
        <v>69.887296348240369</v>
      </c>
      <c r="H49" s="18">
        <f>+H48/H245</f>
        <v>139.46074580394117</v>
      </c>
      <c r="I49" s="19">
        <f>+I48/I245</f>
        <v>83.859778792959432</v>
      </c>
      <c r="J49" s="19">
        <f>+J48/J245</f>
        <v>60.398625062096045</v>
      </c>
      <c r="K49" s="20">
        <f>+K48/K245</f>
        <v>41.437239604201928</v>
      </c>
    </row>
    <row r="50" spans="2:13" hidden="1" x14ac:dyDescent="0.4">
      <c r="B50" s="14"/>
      <c r="C50" s="15" t="s">
        <v>9</v>
      </c>
      <c r="D50" s="15"/>
      <c r="E50" s="15"/>
      <c r="F50" s="16"/>
      <c r="G50" s="17">
        <f>+G47/G48</f>
        <v>109.45230639906381</v>
      </c>
      <c r="H50" s="18">
        <f t="shared" ref="H50:K50" si="0">+H47/H48</f>
        <v>40.727524439249606</v>
      </c>
      <c r="I50" s="19">
        <f t="shared" si="0"/>
        <v>84.468009126057851</v>
      </c>
      <c r="J50" s="19">
        <f t="shared" si="0"/>
        <v>128.21801096314175</v>
      </c>
      <c r="K50" s="20">
        <f t="shared" si="0"/>
        <v>205.79306369641375</v>
      </c>
    </row>
    <row r="51" spans="2:13" ht="9" hidden="1" customHeight="1" x14ac:dyDescent="0.4">
      <c r="B51" s="22"/>
      <c r="C51" s="23"/>
      <c r="D51" s="23"/>
      <c r="E51" s="23"/>
      <c r="F51" s="24"/>
      <c r="G51" s="25"/>
      <c r="H51" s="26"/>
      <c r="I51" s="27"/>
      <c r="J51" s="27"/>
      <c r="K51" s="28"/>
    </row>
    <row r="52" spans="2:13" x14ac:dyDescent="0.4">
      <c r="B52" s="29" t="s">
        <v>10</v>
      </c>
      <c r="C52" s="30"/>
      <c r="D52" s="30"/>
      <c r="E52" s="30"/>
      <c r="F52" s="31" t="s">
        <v>11</v>
      </c>
      <c r="G52" s="32">
        <f>+G248</f>
        <v>39013.432939024577</v>
      </c>
      <c r="H52" s="33">
        <f t="shared" ref="H52:K52" si="1">H248</f>
        <v>9055.5114871949627</v>
      </c>
      <c r="I52" s="34">
        <f t="shared" si="1"/>
        <v>28719.303306400874</v>
      </c>
      <c r="J52" s="34">
        <f t="shared" si="1"/>
        <v>44847.603065872077</v>
      </c>
      <c r="K52" s="35">
        <f t="shared" si="1"/>
        <v>90814.578125153334</v>
      </c>
    </row>
    <row r="53" spans="2:13" x14ac:dyDescent="0.4">
      <c r="B53" s="36" t="s">
        <v>12</v>
      </c>
      <c r="C53" s="37"/>
      <c r="D53" s="37"/>
      <c r="E53" s="37"/>
      <c r="F53" s="38" t="s">
        <v>11</v>
      </c>
      <c r="G53" s="39">
        <f>+G255</f>
        <v>30483.938352734323</v>
      </c>
      <c r="H53" s="40">
        <f t="shared" ref="H53:K53" si="2">H255</f>
        <v>16926.09376041932</v>
      </c>
      <c r="I53" s="41">
        <f t="shared" si="2"/>
        <v>28587.928723616002</v>
      </c>
      <c r="J53" s="41">
        <f t="shared" si="2"/>
        <v>36395.126100439738</v>
      </c>
      <c r="K53" s="42">
        <f t="shared" si="2"/>
        <v>53776.104839296859</v>
      </c>
    </row>
    <row r="54" spans="2:13" x14ac:dyDescent="0.4">
      <c r="B54" s="36" t="s">
        <v>13</v>
      </c>
      <c r="C54" s="37"/>
      <c r="D54" s="37"/>
      <c r="E54" s="37"/>
      <c r="F54" s="38" t="s">
        <v>14</v>
      </c>
      <c r="G54" s="43">
        <f>+G53/(G52+G53)*100</f>
        <v>43.8634408555668</v>
      </c>
      <c r="H54" s="44">
        <f t="shared" ref="H54:K54" si="3">+H53/(H52+H53)*100</f>
        <v>65.146451110727781</v>
      </c>
      <c r="I54" s="45">
        <f t="shared" si="3"/>
        <v>49.885376960174881</v>
      </c>
      <c r="J54" s="45">
        <f t="shared" si="3"/>
        <v>44.798010202162644</v>
      </c>
      <c r="K54" s="46">
        <f t="shared" si="3"/>
        <v>37.191957141884814</v>
      </c>
    </row>
    <row r="55" spans="2:13" x14ac:dyDescent="0.4">
      <c r="B55" s="47" t="s">
        <v>15</v>
      </c>
      <c r="C55" s="48"/>
      <c r="D55" s="48"/>
      <c r="E55" s="48"/>
      <c r="F55" s="49" t="s">
        <v>11</v>
      </c>
      <c r="G55" s="50">
        <f>+G52+G53</f>
        <v>69497.3712917589</v>
      </c>
      <c r="H55" s="51">
        <f t="shared" ref="H55:K55" si="4">+H52+H53</f>
        <v>25981.605247614283</v>
      </c>
      <c r="I55" s="52">
        <f t="shared" si="4"/>
        <v>57307.232030016879</v>
      </c>
      <c r="J55" s="52">
        <f t="shared" si="4"/>
        <v>81242.729166311823</v>
      </c>
      <c r="K55" s="53">
        <f t="shared" si="4"/>
        <v>144590.68296445018</v>
      </c>
    </row>
    <row r="56" spans="2:13" ht="15" thickBot="1" x14ac:dyDescent="0.45">
      <c r="B56" s="54" t="s">
        <v>16</v>
      </c>
      <c r="C56" s="55"/>
      <c r="D56" s="55"/>
      <c r="E56" s="55"/>
      <c r="F56" s="56" t="s">
        <v>17</v>
      </c>
      <c r="G56" s="57">
        <f>+G55/G245</f>
        <v>1157.6448510623209</v>
      </c>
      <c r="H56" s="58">
        <f>+H55/H245</f>
        <v>1106.5950138221774</v>
      </c>
      <c r="I56" s="59">
        <f>+I55/I245</f>
        <v>1133.4167577319483</v>
      </c>
      <c r="J56" s="59">
        <f>+J55/J245</f>
        <v>1052.4689157348637</v>
      </c>
      <c r="K56" s="60">
        <f>+K55/K245</f>
        <v>1176.2344321049745</v>
      </c>
    </row>
    <row r="57" spans="2:13" x14ac:dyDescent="0.4">
      <c r="B57" s="61" t="s">
        <v>18</v>
      </c>
      <c r="C57" s="62"/>
      <c r="D57" s="62"/>
      <c r="E57" s="62"/>
      <c r="F57" s="63" t="s">
        <v>11</v>
      </c>
      <c r="G57" s="64">
        <f>-G259</f>
        <v>-10364.299656439085</v>
      </c>
      <c r="H57" s="65">
        <f t="shared" ref="H57:K57" si="5">-H259</f>
        <v>-4424.1229143191586</v>
      </c>
      <c r="I57" s="66">
        <f t="shared" si="5"/>
        <v>-8131.3319073669736</v>
      </c>
      <c r="J57" s="66">
        <f t="shared" si="5"/>
        <v>-13137.353855284355</v>
      </c>
      <c r="K57" s="67">
        <f t="shared" si="5"/>
        <v>-22113.964593210574</v>
      </c>
    </row>
    <row r="58" spans="2:13" x14ac:dyDescent="0.4">
      <c r="B58" s="68" t="s">
        <v>19</v>
      </c>
      <c r="C58" s="69"/>
      <c r="D58" s="69"/>
      <c r="E58" s="69"/>
      <c r="F58" s="70" t="s">
        <v>11</v>
      </c>
      <c r="G58" s="71">
        <f>-G265</f>
        <v>-9713.1582594447173</v>
      </c>
      <c r="H58" s="72">
        <f t="shared" ref="H58:K58" si="6">-H265</f>
        <v>-7494.408875535888</v>
      </c>
      <c r="I58" s="73">
        <f t="shared" si="6"/>
        <v>-9717.6654462138722</v>
      </c>
      <c r="J58" s="73">
        <f t="shared" si="6"/>
        <v>-10653.99975400125</v>
      </c>
      <c r="K58" s="74">
        <f t="shared" si="6"/>
        <v>-12598.43870008948</v>
      </c>
    </row>
    <row r="59" spans="2:13" ht="15" thickBot="1" x14ac:dyDescent="0.45">
      <c r="B59" s="75" t="s">
        <v>20</v>
      </c>
      <c r="C59" s="76"/>
      <c r="D59" s="76"/>
      <c r="E59" s="76"/>
      <c r="F59" s="77" t="s">
        <v>11</v>
      </c>
      <c r="G59" s="78">
        <f t="shared" ref="G59:K59" si="7">+G55+G57+G58</f>
        <v>49419.913375875098</v>
      </c>
      <c r="H59" s="79">
        <f t="shared" si="7"/>
        <v>14063.073457759236</v>
      </c>
      <c r="I59" s="80">
        <f t="shared" si="7"/>
        <v>39458.234676436041</v>
      </c>
      <c r="J59" s="80">
        <f t="shared" si="7"/>
        <v>57451.375557026222</v>
      </c>
      <c r="K59" s="81">
        <f t="shared" si="7"/>
        <v>109878.27967115013</v>
      </c>
    </row>
    <row r="60" spans="2:13" x14ac:dyDescent="0.4">
      <c r="B60" s="82" t="s">
        <v>21</v>
      </c>
      <c r="C60" s="5"/>
      <c r="D60" s="5"/>
      <c r="E60" s="5"/>
      <c r="F60" s="83" t="s">
        <v>22</v>
      </c>
      <c r="G60" s="84">
        <f>+G48</f>
        <v>4195.5729155049603</v>
      </c>
      <c r="H60" s="85">
        <f t="shared" ref="H60:K60" si="8">+H48</f>
        <v>3274.3813226671004</v>
      </c>
      <c r="I60" s="86">
        <f t="shared" si="8"/>
        <v>4240.0747725759093</v>
      </c>
      <c r="J60" s="86">
        <f t="shared" si="8"/>
        <v>4662.3221499243145</v>
      </c>
      <c r="K60" s="87">
        <f t="shared" si="8"/>
        <v>5093.7454396832409</v>
      </c>
    </row>
    <row r="61" spans="2:13" s="5" customFormat="1" ht="15" thickBot="1" x14ac:dyDescent="0.45">
      <c r="B61" s="88" t="s">
        <v>23</v>
      </c>
      <c r="C61" s="89"/>
      <c r="D61" s="89"/>
      <c r="E61" s="89"/>
      <c r="F61" s="90" t="s">
        <v>24</v>
      </c>
      <c r="G61" s="91">
        <f>+G59/G60</f>
        <v>11.779061971069842</v>
      </c>
      <c r="H61" s="92">
        <f t="shared" ref="H61:K61" si="9">+H59/H60</f>
        <v>4.2948795732515235</v>
      </c>
      <c r="I61" s="93">
        <f t="shared" si="9"/>
        <v>9.3060233115805566</v>
      </c>
      <c r="J61" s="93">
        <f t="shared" si="9"/>
        <v>12.322480881755212</v>
      </c>
      <c r="K61" s="94">
        <f t="shared" si="9"/>
        <v>21.57121532127114</v>
      </c>
    </row>
    <row r="62" spans="2:13" s="243" customFormat="1" ht="11.05" customHeight="1" x14ac:dyDescent="0.4">
      <c r="B62" s="244" t="s">
        <v>124</v>
      </c>
      <c r="M62" s="245"/>
    </row>
    <row r="63" spans="2:13" s="5" customFormat="1" ht="11.05" customHeight="1" x14ac:dyDescent="0.4">
      <c r="B63" s="95" t="str">
        <f>CONCATENATE("Datengrundlage: Spezialisierte Milchviehbetriebe Bayern, konventionell,netto. Fünfjähriger Durchschnitt ",N9)</f>
        <v xml:space="preserve">Datengrundlage: Spezialisierte Milchviehbetriebe Bayern, konventionell,netto. Fünfjähriger Durchschnitt </v>
      </c>
      <c r="M63" s="246"/>
    </row>
    <row r="64" spans="2:13" s="5" customFormat="1" x14ac:dyDescent="0.4"/>
    <row r="65" spans="1:11" s="6" customFormat="1" ht="21.75" customHeight="1" x14ac:dyDescent="0.4">
      <c r="A65" s="6" t="s">
        <v>25</v>
      </c>
    </row>
    <row r="66" spans="1:11" s="5" customFormat="1" x14ac:dyDescent="0.4"/>
    <row r="67" spans="1:11" s="5" customFormat="1" x14ac:dyDescent="0.4"/>
    <row r="68" spans="1:11" s="5" customFormat="1" x14ac:dyDescent="0.4"/>
    <row r="69" spans="1:11" s="5" customFormat="1" x14ac:dyDescent="0.4"/>
    <row r="70" spans="1:11" s="5" customFormat="1" x14ac:dyDescent="0.4"/>
    <row r="71" spans="1:11" s="5" customFormat="1" x14ac:dyDescent="0.4"/>
    <row r="72" spans="1:11" s="5" customFormat="1" x14ac:dyDescent="0.4">
      <c r="B72" s="96" t="s">
        <v>26</v>
      </c>
      <c r="E72" s="97" t="s">
        <v>27</v>
      </c>
      <c r="G72" s="97" t="s">
        <v>28</v>
      </c>
    </row>
    <row r="74" spans="1:11" s="5" customFormat="1" ht="78.75" customHeight="1" x14ac:dyDescent="0.4">
      <c r="B74" s="255" t="s">
        <v>29</v>
      </c>
      <c r="C74" s="255"/>
      <c r="D74" s="255"/>
      <c r="E74" s="98">
        <v>-100</v>
      </c>
      <c r="F74" s="99" t="s">
        <v>14</v>
      </c>
      <c r="G74" s="255" t="s">
        <v>30</v>
      </c>
      <c r="H74" s="255"/>
      <c r="I74" s="255"/>
      <c r="J74" s="255"/>
      <c r="K74" s="255"/>
    </row>
    <row r="75" spans="1:11" s="5" customFormat="1" ht="105" customHeight="1" x14ac:dyDescent="0.4">
      <c r="B75" s="255" t="s">
        <v>31</v>
      </c>
      <c r="C75" s="255"/>
      <c r="D75" s="255"/>
      <c r="E75" s="100">
        <v>0</v>
      </c>
      <c r="F75" s="99" t="s">
        <v>32</v>
      </c>
      <c r="G75" s="255" t="s">
        <v>33</v>
      </c>
      <c r="H75" s="255"/>
      <c r="I75" s="255"/>
      <c r="J75" s="255"/>
      <c r="K75" s="255"/>
    </row>
    <row r="76" spans="1:11" s="5" customFormat="1" ht="78" customHeight="1" x14ac:dyDescent="0.4">
      <c r="B76" s="255" t="s">
        <v>34</v>
      </c>
      <c r="C76" s="255"/>
      <c r="D76" s="255"/>
      <c r="E76" s="101">
        <v>3.3</v>
      </c>
      <c r="F76" s="99" t="s">
        <v>14</v>
      </c>
      <c r="G76" s="266" t="s">
        <v>35</v>
      </c>
      <c r="H76" s="266"/>
      <c r="I76" s="266"/>
      <c r="J76" s="266"/>
      <c r="K76" s="266"/>
    </row>
    <row r="77" spans="1:11" s="5" customFormat="1" ht="104.25" customHeight="1" x14ac:dyDescent="0.4">
      <c r="B77" s="255" t="s">
        <v>36</v>
      </c>
      <c r="C77" s="255"/>
      <c r="D77" s="255"/>
      <c r="E77" s="102">
        <v>400</v>
      </c>
      <c r="F77" s="99" t="s">
        <v>37</v>
      </c>
      <c r="G77" s="266" t="s">
        <v>38</v>
      </c>
      <c r="H77" s="266"/>
      <c r="I77" s="266"/>
      <c r="J77" s="266"/>
      <c r="K77" s="266"/>
    </row>
    <row r="78" spans="1:11" s="5" customFormat="1" x14ac:dyDescent="0.4">
      <c r="I78" s="97"/>
    </row>
    <row r="79" spans="1:11" s="5" customFormat="1" x14ac:dyDescent="0.4">
      <c r="I79" s="97"/>
    </row>
    <row r="80" spans="1:11" s="103" customFormat="1" ht="36.75" customHeight="1" x14ac:dyDescent="0.4">
      <c r="B80" s="7" t="str">
        <f>+B46</f>
        <v>BMEL-Test- + Auflagenbuchführung Bayern</v>
      </c>
      <c r="C80" s="8"/>
      <c r="D80" s="8"/>
      <c r="E80" s="8"/>
      <c r="F80" s="9"/>
      <c r="G80" s="10" t="str">
        <f>+G46</f>
        <v>Bayern 
Ø 60 Kühe</v>
      </c>
      <c r="H80" s="11" t="str">
        <f t="shared" ref="H80:K80" si="10">+H46</f>
        <v>23 Kühe</v>
      </c>
      <c r="I80" s="12" t="str">
        <f t="shared" si="10"/>
        <v>51 Kühe</v>
      </c>
      <c r="J80" s="12" t="str">
        <f t="shared" si="10"/>
        <v>77 Kühe</v>
      </c>
      <c r="K80" s="13" t="str">
        <f t="shared" si="10"/>
        <v>123 Kühe</v>
      </c>
    </row>
    <row r="81" spans="1:11" s="5" customFormat="1" x14ac:dyDescent="0.4">
      <c r="B81" s="29" t="s">
        <v>10</v>
      </c>
      <c r="C81" s="30"/>
      <c r="D81" s="30"/>
      <c r="E81" s="30"/>
      <c r="F81" s="31" t="s">
        <v>11</v>
      </c>
      <c r="G81" s="32">
        <f>+G252</f>
        <v>39013.432939024577</v>
      </c>
      <c r="H81" s="104">
        <f>+H252</f>
        <v>9055.5114871949627</v>
      </c>
      <c r="I81" s="34">
        <f>+I252</f>
        <v>28719.303306400874</v>
      </c>
      <c r="J81" s="34">
        <f>+J252</f>
        <v>44847.603065872077</v>
      </c>
      <c r="K81" s="35">
        <f>+K252</f>
        <v>90814.578125153334</v>
      </c>
    </row>
    <row r="82" spans="1:11" s="5" customFormat="1" x14ac:dyDescent="0.4">
      <c r="B82" s="36" t="s">
        <v>12</v>
      </c>
      <c r="C82" s="37"/>
      <c r="D82" s="37"/>
      <c r="E82" s="37"/>
      <c r="F82" s="38" t="s">
        <v>11</v>
      </c>
      <c r="G82" s="39">
        <f>+G257</f>
        <v>0</v>
      </c>
      <c r="H82" s="40">
        <f>+H257</f>
        <v>0</v>
      </c>
      <c r="I82" s="41">
        <f>+I257</f>
        <v>0</v>
      </c>
      <c r="J82" s="41">
        <f>+J257</f>
        <v>0</v>
      </c>
      <c r="K82" s="42">
        <f>+K257</f>
        <v>0</v>
      </c>
    </row>
    <row r="83" spans="1:11" s="5" customFormat="1" x14ac:dyDescent="0.4">
      <c r="B83" s="47" t="s">
        <v>15</v>
      </c>
      <c r="C83" s="48"/>
      <c r="D83" s="48"/>
      <c r="E83" s="48"/>
      <c r="F83" s="49" t="s">
        <v>11</v>
      </c>
      <c r="G83" s="50">
        <f>+G81+G82</f>
        <v>39013.432939024577</v>
      </c>
      <c r="H83" s="51">
        <f t="shared" ref="H83:K83" si="11">+H81+H82</f>
        <v>9055.5114871949627</v>
      </c>
      <c r="I83" s="52">
        <f t="shared" si="11"/>
        <v>28719.303306400874</v>
      </c>
      <c r="J83" s="52">
        <f t="shared" si="11"/>
        <v>44847.603065872077</v>
      </c>
      <c r="K83" s="53">
        <f t="shared" si="11"/>
        <v>90814.578125153334</v>
      </c>
    </row>
    <row r="84" spans="1:11" s="5" customFormat="1" ht="15" thickBot="1" x14ac:dyDescent="0.45">
      <c r="B84" s="54" t="s">
        <v>39</v>
      </c>
      <c r="C84" s="55"/>
      <c r="D84" s="55"/>
      <c r="E84" s="55"/>
      <c r="F84" s="56" t="s">
        <v>17</v>
      </c>
      <c r="G84" s="57">
        <f>+G83/G245</f>
        <v>649.86198649908545</v>
      </c>
      <c r="H84" s="58">
        <f>+H83/H245</f>
        <v>385.68763414876133</v>
      </c>
      <c r="I84" s="59">
        <f>+I83/I245</f>
        <v>568.00753560757369</v>
      </c>
      <c r="J84" s="59">
        <f>+J83/J245</f>
        <v>580.98378348936888</v>
      </c>
      <c r="K84" s="60">
        <f>+K83/K245</f>
        <v>738.76982622840023</v>
      </c>
    </row>
    <row r="85" spans="1:11" s="5" customFormat="1" x14ac:dyDescent="0.4">
      <c r="B85" s="61" t="s">
        <v>18</v>
      </c>
      <c r="C85" s="62"/>
      <c r="D85" s="62"/>
      <c r="E85" s="62"/>
      <c r="F85" s="63" t="s">
        <v>11</v>
      </c>
      <c r="G85" s="64">
        <f>-G263</f>
        <v>-10364.299656439085</v>
      </c>
      <c r="H85" s="65">
        <f>-H263</f>
        <v>-4424.1229143191586</v>
      </c>
      <c r="I85" s="66">
        <f>-I263</f>
        <v>-8131.3319073669736</v>
      </c>
      <c r="J85" s="66">
        <f>-J263</f>
        <v>-13137.353855284355</v>
      </c>
      <c r="K85" s="67">
        <f>-K263</f>
        <v>-22113.964593210574</v>
      </c>
    </row>
    <row r="86" spans="1:11" s="5" customFormat="1" x14ac:dyDescent="0.4">
      <c r="B86" s="68" t="s">
        <v>19</v>
      </c>
      <c r="C86" s="69"/>
      <c r="D86" s="69"/>
      <c r="E86" s="69"/>
      <c r="F86" s="70" t="s">
        <v>11</v>
      </c>
      <c r="G86" s="71">
        <f>-G269</f>
        <v>-9713.1582594447173</v>
      </c>
      <c r="H86" s="72">
        <f>-H269</f>
        <v>-7494.408875535888</v>
      </c>
      <c r="I86" s="73">
        <f>-I269</f>
        <v>-9717.6654462138722</v>
      </c>
      <c r="J86" s="73">
        <f>-J269</f>
        <v>-10653.99975400125</v>
      </c>
      <c r="K86" s="74">
        <f>-K269</f>
        <v>-12598.43870008948</v>
      </c>
    </row>
    <row r="87" spans="1:11" s="97" customFormat="1" ht="19.5" customHeight="1" thickBot="1" x14ac:dyDescent="0.45">
      <c r="A87" s="5"/>
      <c r="B87" s="75" t="s">
        <v>20</v>
      </c>
      <c r="C87" s="76"/>
      <c r="D87" s="76"/>
      <c r="E87" s="76"/>
      <c r="F87" s="77" t="s">
        <v>11</v>
      </c>
      <c r="G87" s="78">
        <f t="shared" ref="G87" si="12">+G83+G85+G86</f>
        <v>18935.975023140774</v>
      </c>
      <c r="H87" s="79">
        <f>+H83+H85+H86</f>
        <v>-2863.0203026600839</v>
      </c>
      <c r="I87" s="80">
        <f t="shared" ref="I87:K87" si="13">+I83+I85+I86</f>
        <v>10870.305952820028</v>
      </c>
      <c r="J87" s="80">
        <f t="shared" si="13"/>
        <v>21056.249456586476</v>
      </c>
      <c r="K87" s="81">
        <f t="shared" si="13"/>
        <v>56102.174831853277</v>
      </c>
    </row>
    <row r="88" spans="1:11" s="5" customFormat="1" x14ac:dyDescent="0.4">
      <c r="B88" s="82" t="s">
        <v>21</v>
      </c>
      <c r="F88" s="83" t="s">
        <v>22</v>
      </c>
      <c r="G88" s="84">
        <f>+G48</f>
        <v>4195.5729155049603</v>
      </c>
      <c r="H88" s="85">
        <f>+H48</f>
        <v>3274.3813226671004</v>
      </c>
      <c r="I88" s="86">
        <f>+I48</f>
        <v>4240.0747725759093</v>
      </c>
      <c r="J88" s="86">
        <f>+J48</f>
        <v>4662.3221499243145</v>
      </c>
      <c r="K88" s="87">
        <f>+K48</f>
        <v>5093.7454396832409</v>
      </c>
    </row>
    <row r="89" spans="1:11" s="5" customFormat="1" ht="15" thickBot="1" x14ac:dyDescent="0.45">
      <c r="B89" s="88" t="s">
        <v>23</v>
      </c>
      <c r="C89" s="89"/>
      <c r="D89" s="89"/>
      <c r="E89" s="89"/>
      <c r="F89" s="90" t="s">
        <v>24</v>
      </c>
      <c r="G89" s="91">
        <f>+G87/G88</f>
        <v>4.51332282968123</v>
      </c>
      <c r="H89" s="92">
        <f t="shared" ref="H89:K89" si="14">+H87/H88</f>
        <v>-0.87436984899732195</v>
      </c>
      <c r="I89" s="93">
        <f t="shared" si="14"/>
        <v>2.5637061929019129</v>
      </c>
      <c r="J89" s="93">
        <f t="shared" si="14"/>
        <v>4.5162579460383903</v>
      </c>
      <c r="K89" s="94">
        <f t="shared" si="14"/>
        <v>11.013933753890544</v>
      </c>
    </row>
    <row r="90" spans="1:11" x14ac:dyDescent="0.4">
      <c r="B90" s="95" t="s">
        <v>114</v>
      </c>
      <c r="C90" s="5"/>
      <c r="D90" s="5"/>
      <c r="E90" s="5"/>
      <c r="F90" s="5"/>
      <c r="G90" s="5"/>
      <c r="H90" s="5"/>
      <c r="I90" s="5"/>
      <c r="J90" s="5"/>
      <c r="K90" s="5"/>
    </row>
    <row r="91" spans="1:11" s="106" customFormat="1" ht="4.5" customHeight="1" x14ac:dyDescent="0.4">
      <c r="E91" s="106" t="str">
        <f>+G80</f>
        <v>Bayern 
Ø 60 Kühe</v>
      </c>
      <c r="F91" s="106" t="str">
        <f t="shared" ref="F91:I91" si="15">+H80</f>
        <v>23 Kühe</v>
      </c>
      <c r="G91" s="106" t="str">
        <f t="shared" si="15"/>
        <v>51 Kühe</v>
      </c>
      <c r="H91" s="106" t="str">
        <f t="shared" si="15"/>
        <v>77 Kühe</v>
      </c>
      <c r="I91" s="106" t="str">
        <f t="shared" si="15"/>
        <v>123 Kühe</v>
      </c>
      <c r="J91" s="107"/>
      <c r="K91" s="107"/>
    </row>
    <row r="92" spans="1:11" s="106" customFormat="1" ht="4.5" customHeight="1" x14ac:dyDescent="0.4">
      <c r="D92" s="108" t="s">
        <v>40</v>
      </c>
      <c r="E92" s="109">
        <f>+G61</f>
        <v>11.779061971069842</v>
      </c>
      <c r="F92" s="109">
        <f>+H61</f>
        <v>4.2948795732515235</v>
      </c>
      <c r="G92" s="109">
        <f>+I61</f>
        <v>9.3060233115805566</v>
      </c>
      <c r="H92" s="109">
        <f>+J61</f>
        <v>12.322480881755212</v>
      </c>
      <c r="I92" s="109">
        <f>+K61</f>
        <v>21.57121532127114</v>
      </c>
      <c r="J92" s="107"/>
      <c r="K92" s="107"/>
    </row>
    <row r="93" spans="1:11" s="106" customFormat="1" ht="4.5" customHeight="1" thickBot="1" x14ac:dyDescent="0.45">
      <c r="D93" s="108" t="s">
        <v>41</v>
      </c>
      <c r="E93" s="110">
        <f>+G89</f>
        <v>4.51332282968123</v>
      </c>
      <c r="F93" s="110">
        <f t="shared" ref="F93:I93" si="16">+H89</f>
        <v>-0.87436984899732195</v>
      </c>
      <c r="G93" s="110">
        <f t="shared" si="16"/>
        <v>2.5637061929019129</v>
      </c>
      <c r="H93" s="110">
        <f t="shared" si="16"/>
        <v>4.5162579460383903</v>
      </c>
      <c r="I93" s="110">
        <f t="shared" si="16"/>
        <v>11.013933753890544</v>
      </c>
    </row>
    <row r="94" spans="1:11" ht="18.45" x14ac:dyDescent="0.4">
      <c r="C94" s="6"/>
      <c r="D94" s="111"/>
      <c r="E94" s="112"/>
      <c r="F94" s="112"/>
      <c r="G94" s="112"/>
      <c r="H94" s="112"/>
      <c r="I94" s="112"/>
      <c r="J94" s="113"/>
      <c r="K94" s="6"/>
    </row>
    <row r="95" spans="1:11" ht="15.9" x14ac:dyDescent="0.4">
      <c r="C95" s="103"/>
      <c r="D95" s="114"/>
      <c r="E95" s="103"/>
      <c r="F95" s="103"/>
      <c r="G95" s="103"/>
      <c r="H95" s="103"/>
      <c r="I95" s="103"/>
      <c r="J95" s="115"/>
      <c r="K95" s="103"/>
    </row>
    <row r="96" spans="1:11" x14ac:dyDescent="0.4">
      <c r="C96" s="15"/>
      <c r="D96" s="116"/>
      <c r="E96" s="15"/>
      <c r="F96" s="15"/>
      <c r="G96" s="15"/>
      <c r="H96" s="15"/>
      <c r="I96" s="15"/>
      <c r="J96" s="117"/>
      <c r="K96" s="15"/>
    </row>
    <row r="97" spans="3:11" x14ac:dyDescent="0.4">
      <c r="C97" s="15"/>
      <c r="D97" s="116"/>
      <c r="E97" s="15"/>
      <c r="F97" s="15"/>
      <c r="G97" s="15"/>
      <c r="H97" s="15"/>
      <c r="I97" s="15"/>
      <c r="J97" s="117"/>
      <c r="K97" s="15"/>
    </row>
    <row r="98" spans="3:11" x14ac:dyDescent="0.4">
      <c r="C98" s="15"/>
      <c r="D98" s="116"/>
      <c r="E98" s="15"/>
      <c r="F98" s="15"/>
      <c r="G98" s="15"/>
      <c r="H98" s="15"/>
      <c r="I98" s="15"/>
      <c r="J98" s="117"/>
      <c r="K98" s="15"/>
    </row>
    <row r="99" spans="3:11" x14ac:dyDescent="0.4">
      <c r="C99" s="15"/>
      <c r="D99" s="116"/>
      <c r="E99" s="15"/>
      <c r="F99" s="15"/>
      <c r="G99" s="15"/>
      <c r="H99" s="15"/>
      <c r="I99" s="15"/>
      <c r="J99" s="117"/>
      <c r="K99" s="15"/>
    </row>
    <row r="100" spans="3:11" x14ac:dyDescent="0.4">
      <c r="C100" s="5"/>
      <c r="D100" s="118"/>
      <c r="E100" s="5"/>
      <c r="F100" s="5"/>
      <c r="G100" s="5"/>
      <c r="H100" s="5"/>
      <c r="I100" s="5"/>
      <c r="J100" s="119"/>
      <c r="K100" s="5"/>
    </row>
    <row r="101" spans="3:11" x14ac:dyDescent="0.4">
      <c r="C101" s="5"/>
      <c r="D101" s="118"/>
      <c r="E101" s="5"/>
      <c r="F101" s="5"/>
      <c r="G101" s="5"/>
      <c r="H101" s="5"/>
      <c r="I101" s="5"/>
      <c r="J101" s="119"/>
      <c r="K101" s="5"/>
    </row>
    <row r="102" spans="3:11" x14ac:dyDescent="0.4">
      <c r="C102" s="5"/>
      <c r="D102" s="118"/>
      <c r="E102" s="5"/>
      <c r="F102" s="5"/>
      <c r="G102" s="5"/>
      <c r="H102" s="5"/>
      <c r="I102" s="5"/>
      <c r="J102" s="119"/>
      <c r="K102" s="5"/>
    </row>
    <row r="103" spans="3:11" x14ac:dyDescent="0.4">
      <c r="C103" s="5"/>
      <c r="D103" s="118"/>
      <c r="E103" s="5"/>
      <c r="F103" s="5"/>
      <c r="G103" s="5"/>
      <c r="H103" s="5"/>
      <c r="I103" s="5"/>
      <c r="J103" s="119"/>
      <c r="K103" s="5"/>
    </row>
    <row r="104" spans="3:11" x14ac:dyDescent="0.4">
      <c r="C104" s="5"/>
      <c r="D104" s="118"/>
      <c r="E104" s="5"/>
      <c r="F104" s="5"/>
      <c r="G104" s="5"/>
      <c r="H104" s="5"/>
      <c r="I104" s="5"/>
      <c r="J104" s="119"/>
      <c r="K104" s="5"/>
    </row>
    <row r="105" spans="3:11" x14ac:dyDescent="0.4">
      <c r="C105" s="5"/>
      <c r="D105" s="118"/>
      <c r="E105" s="5"/>
      <c r="F105" s="5"/>
      <c r="G105" s="5"/>
      <c r="H105" s="5"/>
      <c r="I105" s="5"/>
      <c r="J105" s="119"/>
      <c r="K105" s="5"/>
    </row>
    <row r="106" spans="3:11" x14ac:dyDescent="0.4">
      <c r="C106" s="97"/>
      <c r="D106" s="120"/>
      <c r="E106" s="97"/>
      <c r="F106" s="97"/>
      <c r="G106" s="97"/>
      <c r="H106" s="97"/>
      <c r="I106" s="97"/>
      <c r="J106" s="121"/>
      <c r="K106" s="97"/>
    </row>
    <row r="107" spans="3:11" x14ac:dyDescent="0.4">
      <c r="C107" s="5"/>
      <c r="D107" s="118"/>
      <c r="E107" s="5"/>
      <c r="F107" s="5"/>
      <c r="G107" s="5"/>
      <c r="H107" s="5"/>
      <c r="I107" s="5"/>
      <c r="J107" s="119"/>
      <c r="K107" s="5"/>
    </row>
    <row r="108" spans="3:11" x14ac:dyDescent="0.4">
      <c r="C108" s="5"/>
      <c r="D108" s="118"/>
      <c r="E108" s="5"/>
      <c r="F108" s="5"/>
      <c r="G108" s="5"/>
      <c r="H108" s="5"/>
      <c r="I108" s="5"/>
      <c r="J108" s="119"/>
      <c r="K108" s="5"/>
    </row>
    <row r="109" spans="3:11" x14ac:dyDescent="0.4">
      <c r="C109" s="5"/>
      <c r="D109" s="118"/>
      <c r="E109" s="5"/>
      <c r="F109" s="5"/>
      <c r="G109" s="5"/>
      <c r="H109" s="5"/>
      <c r="I109" s="5"/>
      <c r="J109" s="119"/>
      <c r="K109" s="5"/>
    </row>
    <row r="110" spans="3:11" x14ac:dyDescent="0.4">
      <c r="C110" s="5"/>
      <c r="D110" s="118"/>
      <c r="E110" s="5"/>
      <c r="F110" s="5"/>
      <c r="G110" s="5"/>
      <c r="H110" s="5"/>
      <c r="I110" s="5"/>
      <c r="J110" s="119"/>
      <c r="K110" s="5"/>
    </row>
    <row r="111" spans="3:11" x14ac:dyDescent="0.4">
      <c r="C111" s="5"/>
      <c r="D111" s="118"/>
      <c r="E111" s="5"/>
      <c r="F111" s="5"/>
      <c r="G111" s="5"/>
      <c r="H111" s="5"/>
      <c r="I111" s="5"/>
      <c r="J111" s="119"/>
      <c r="K111" s="5"/>
    </row>
    <row r="112" spans="3:11" x14ac:dyDescent="0.4">
      <c r="C112" s="5"/>
      <c r="D112" s="118"/>
      <c r="E112" s="5"/>
      <c r="F112" s="5"/>
      <c r="G112" s="5"/>
      <c r="H112" s="5"/>
      <c r="I112" s="5"/>
      <c r="J112" s="119"/>
      <c r="K112" s="5"/>
    </row>
    <row r="113" spans="1:11" ht="18.45" x14ac:dyDescent="0.4">
      <c r="C113" s="122"/>
      <c r="D113" s="123"/>
      <c r="E113" s="124" t="s">
        <v>122</v>
      </c>
      <c r="F113" s="11" t="s">
        <v>118</v>
      </c>
      <c r="G113" s="12" t="s">
        <v>119</v>
      </c>
      <c r="H113" s="12" t="s">
        <v>120</v>
      </c>
      <c r="I113" s="13" t="s">
        <v>121</v>
      </c>
      <c r="J113" s="125"/>
      <c r="K113" s="122"/>
    </row>
    <row r="114" spans="1:11" ht="19.5" customHeight="1" thickBot="1" x14ac:dyDescent="0.45">
      <c r="A114" s="5"/>
      <c r="C114" s="105"/>
      <c r="D114" s="126"/>
      <c r="E114" s="1"/>
      <c r="F114" s="1"/>
      <c r="G114" s="1"/>
      <c r="H114" s="1"/>
      <c r="I114" s="1"/>
      <c r="J114" s="127"/>
    </row>
    <row r="115" spans="1:11" s="5" customFormat="1" x14ac:dyDescent="0.4">
      <c r="D115" s="128" t="s">
        <v>114</v>
      </c>
      <c r="I115" s="97"/>
    </row>
    <row r="116" spans="1:11" s="5" customFormat="1" x14ac:dyDescent="0.4">
      <c r="I116" s="97"/>
    </row>
    <row r="117" spans="1:11" s="5" customFormat="1" x14ac:dyDescent="0.4">
      <c r="I117" s="97"/>
    </row>
    <row r="118" spans="1:11" s="5" customFormat="1" x14ac:dyDescent="0.4">
      <c r="I118" s="97"/>
    </row>
    <row r="119" spans="1:11" s="5" customFormat="1" x14ac:dyDescent="0.4">
      <c r="I119" s="97"/>
    </row>
    <row r="120" spans="1:11" s="5" customFormat="1" x14ac:dyDescent="0.4">
      <c r="I120" s="97"/>
    </row>
    <row r="121" spans="1:11" s="5" customFormat="1" x14ac:dyDescent="0.4">
      <c r="I121" s="97"/>
    </row>
    <row r="122" spans="1:11" s="5" customFormat="1" x14ac:dyDescent="0.4">
      <c r="I122" s="97"/>
    </row>
    <row r="123" spans="1:11" s="5" customFormat="1" x14ac:dyDescent="0.4">
      <c r="I123" s="97"/>
    </row>
    <row r="124" spans="1:11" s="5" customFormat="1" x14ac:dyDescent="0.4">
      <c r="I124" s="97"/>
    </row>
    <row r="125" spans="1:11" s="5" customFormat="1" x14ac:dyDescent="0.4">
      <c r="I125" s="97"/>
    </row>
    <row r="126" spans="1:11" s="6" customFormat="1" ht="21.75" customHeight="1" x14ac:dyDescent="0.4">
      <c r="A126" s="6" t="s">
        <v>42</v>
      </c>
    </row>
    <row r="138" spans="1:11" ht="15" thickBot="1" x14ac:dyDescent="0.45"/>
    <row r="139" spans="1:11" s="5" customFormat="1" ht="55.1" customHeight="1" thickBot="1" x14ac:dyDescent="0.45">
      <c r="A139" s="129"/>
      <c r="B139" s="129"/>
      <c r="C139" s="267" t="s">
        <v>43</v>
      </c>
      <c r="D139" s="268"/>
      <c r="E139" s="130" t="s">
        <v>44</v>
      </c>
      <c r="F139" s="131" t="s">
        <v>45</v>
      </c>
      <c r="G139" s="131" t="s">
        <v>46</v>
      </c>
      <c r="H139" s="131" t="s">
        <v>47</v>
      </c>
      <c r="I139" s="131" t="s">
        <v>48</v>
      </c>
      <c r="J139" s="132" t="s">
        <v>49</v>
      </c>
      <c r="K139" s="129"/>
    </row>
    <row r="140" spans="1:11" s="5" customFormat="1" ht="19.5" customHeight="1" x14ac:dyDescent="0.4">
      <c r="C140" s="269" t="s">
        <v>50</v>
      </c>
      <c r="D140" s="270"/>
      <c r="E140" s="133" t="s">
        <v>51</v>
      </c>
      <c r="F140" s="134">
        <v>12.41</v>
      </c>
      <c r="G140" s="134">
        <v>15.954496584741742</v>
      </c>
      <c r="H140" s="135">
        <v>2088</v>
      </c>
      <c r="I140" s="135">
        <v>1750</v>
      </c>
      <c r="J140" s="136">
        <v>19.035993639394722</v>
      </c>
    </row>
    <row r="141" spans="1:11" s="5" customFormat="1" ht="21" customHeight="1" x14ac:dyDescent="0.4">
      <c r="C141" s="262" t="s">
        <v>52</v>
      </c>
      <c r="D141" s="263"/>
      <c r="E141" s="137" t="s">
        <v>51</v>
      </c>
      <c r="F141" s="138">
        <v>15.59</v>
      </c>
      <c r="G141" s="138">
        <v>19.836680855587858</v>
      </c>
      <c r="H141" s="139">
        <v>2088</v>
      </c>
      <c r="I141" s="139">
        <v>1750</v>
      </c>
      <c r="J141" s="140">
        <v>23.667994072267113</v>
      </c>
    </row>
    <row r="142" spans="1:11" s="5" customFormat="1" ht="21" customHeight="1" x14ac:dyDescent="0.4">
      <c r="C142" s="264"/>
      <c r="D142" s="265"/>
      <c r="E142" s="133" t="s">
        <v>53</v>
      </c>
      <c r="F142" s="134">
        <v>16.37</v>
      </c>
      <c r="G142" s="134">
        <v>20.801533386395736</v>
      </c>
      <c r="H142" s="135">
        <v>2088</v>
      </c>
      <c r="I142" s="135">
        <v>1750</v>
      </c>
      <c r="J142" s="136">
        <v>24.81920097759674</v>
      </c>
    </row>
    <row r="143" spans="1:11" s="95" customFormat="1" ht="21" customHeight="1" x14ac:dyDescent="0.4">
      <c r="A143" s="5"/>
      <c r="B143" s="5"/>
      <c r="C143" s="262" t="s">
        <v>54</v>
      </c>
      <c r="D143" s="263"/>
      <c r="E143" s="137" t="s">
        <v>51</v>
      </c>
      <c r="F143" s="138">
        <v>17.93</v>
      </c>
      <c r="G143" s="138">
        <v>22.72286684811727</v>
      </c>
      <c r="H143" s="139">
        <v>2088</v>
      </c>
      <c r="I143" s="139">
        <v>1750</v>
      </c>
      <c r="J143" s="140">
        <v>27.111626273639349</v>
      </c>
      <c r="K143" s="5"/>
    </row>
    <row r="144" spans="1:11" s="95" customFormat="1" ht="21" customHeight="1" x14ac:dyDescent="0.4">
      <c r="A144" s="5"/>
      <c r="B144" s="5"/>
      <c r="C144" s="264"/>
      <c r="D144" s="265"/>
      <c r="E144" s="133" t="s">
        <v>53</v>
      </c>
      <c r="F144" s="134">
        <v>19.489999999999998</v>
      </c>
      <c r="G144" s="134">
        <v>24.651262160550559</v>
      </c>
      <c r="H144" s="135">
        <v>2088</v>
      </c>
      <c r="I144" s="135">
        <v>1750</v>
      </c>
      <c r="J144" s="136">
        <v>29.412477366416894</v>
      </c>
      <c r="K144" s="5"/>
    </row>
    <row r="145" spans="1:11" s="95" customFormat="1" ht="42" customHeight="1" thickBot="1" x14ac:dyDescent="0.45">
      <c r="A145" s="5"/>
      <c r="B145" s="5"/>
      <c r="C145" s="253" t="s">
        <v>55</v>
      </c>
      <c r="D145" s="254"/>
      <c r="E145" s="141" t="s">
        <v>53</v>
      </c>
      <c r="F145" s="142">
        <v>23.377499999999998</v>
      </c>
      <c r="G145" s="142">
        <v>29.44708362068965</v>
      </c>
      <c r="H145" s="143">
        <v>2088</v>
      </c>
      <c r="I145" s="143">
        <v>1750</v>
      </c>
      <c r="J145" s="144">
        <v>35.134577485714281</v>
      </c>
      <c r="K145" s="5"/>
    </row>
    <row r="146" spans="1:11" s="21" customFormat="1" ht="14.25" customHeight="1" x14ac:dyDescent="0.4">
      <c r="A146" s="145"/>
      <c r="B146" s="145"/>
      <c r="C146" s="145" t="s">
        <v>56</v>
      </c>
      <c r="D146" s="145"/>
      <c r="E146" s="145"/>
      <c r="F146" s="145"/>
      <c r="G146" s="145"/>
      <c r="H146" s="145"/>
      <c r="I146" s="145"/>
      <c r="J146" s="145"/>
      <c r="K146" s="145"/>
    </row>
    <row r="147" spans="1:11" s="21" customFormat="1" ht="12" customHeight="1" x14ac:dyDescent="0.4">
      <c r="A147" s="145"/>
      <c r="B147" s="145"/>
      <c r="C147" s="145" t="s">
        <v>57</v>
      </c>
      <c r="D147" s="145"/>
      <c r="E147" s="145"/>
      <c r="F147" s="145"/>
      <c r="G147" s="145"/>
      <c r="H147" s="145"/>
      <c r="K147" s="145"/>
    </row>
    <row r="148" spans="1:11" s="21" customFormat="1" ht="12" customHeight="1" x14ac:dyDescent="0.4">
      <c r="A148" s="145"/>
      <c r="B148" s="145"/>
      <c r="C148" s="145" t="s">
        <v>58</v>
      </c>
      <c r="D148" s="145"/>
      <c r="E148" s="145"/>
      <c r="F148" s="145"/>
      <c r="G148" s="145"/>
      <c r="H148" s="145"/>
      <c r="I148" s="145"/>
      <c r="J148" s="145"/>
      <c r="K148" s="145"/>
    </row>
    <row r="149" spans="1:11" s="21" customFormat="1" ht="12" customHeight="1" x14ac:dyDescent="0.4">
      <c r="A149" s="145"/>
      <c r="B149" s="145"/>
      <c r="C149" s="145" t="s">
        <v>59</v>
      </c>
      <c r="D149" s="145"/>
      <c r="E149" s="145"/>
      <c r="F149" s="145"/>
      <c r="G149" s="145"/>
      <c r="H149" s="145"/>
      <c r="I149" s="145"/>
      <c r="J149" s="145"/>
      <c r="K149" s="145"/>
    </row>
    <row r="161" spans="1:11" s="5" customFormat="1" ht="75.75" customHeight="1" x14ac:dyDescent="0.4">
      <c r="B161" s="255" t="s">
        <v>60</v>
      </c>
      <c r="C161" s="255"/>
      <c r="D161" s="255"/>
      <c r="E161" s="146" t="s">
        <v>61</v>
      </c>
      <c r="F161" s="99" t="s">
        <v>24</v>
      </c>
      <c r="G161" s="255" t="s">
        <v>62</v>
      </c>
      <c r="H161" s="255"/>
      <c r="I161" s="255"/>
      <c r="J161" s="255"/>
      <c r="K161" s="255"/>
    </row>
    <row r="162" spans="1:11" s="5" customFormat="1" x14ac:dyDescent="0.4">
      <c r="E162" s="147" t="s">
        <v>26</v>
      </c>
    </row>
    <row r="163" spans="1:11" s="5" customFormat="1" ht="31.75" x14ac:dyDescent="0.4">
      <c r="G163" s="10" t="str">
        <f>+G80</f>
        <v>Bayern 
Ø 60 Kühe</v>
      </c>
      <c r="H163" s="11" t="str">
        <f>+H80</f>
        <v>23 Kühe</v>
      </c>
      <c r="I163" s="12" t="str">
        <f>+I80</f>
        <v>51 Kühe</v>
      </c>
      <c r="J163" s="12" t="str">
        <f>+J80</f>
        <v>77 Kühe</v>
      </c>
      <c r="K163" s="13" t="str">
        <f>+K80</f>
        <v>123 Kühe</v>
      </c>
    </row>
    <row r="164" spans="1:11" s="5" customFormat="1" x14ac:dyDescent="0.4">
      <c r="B164" s="148" t="s">
        <v>63</v>
      </c>
      <c r="C164" s="149"/>
      <c r="D164" s="149"/>
      <c r="E164" s="149"/>
      <c r="F164" s="150" t="s">
        <v>24</v>
      </c>
      <c r="G164" s="151">
        <f>+G61</f>
        <v>11.779061971069842</v>
      </c>
      <c r="H164" s="152">
        <f>+H61</f>
        <v>4.2948795732515235</v>
      </c>
      <c r="I164" s="153">
        <f>+I61</f>
        <v>9.3060233115805566</v>
      </c>
      <c r="J164" s="153">
        <f>+J61</f>
        <v>12.322480881755212</v>
      </c>
      <c r="K164" s="154">
        <f>+K61</f>
        <v>21.57121532127114</v>
      </c>
    </row>
    <row r="165" spans="1:11" s="5" customFormat="1" x14ac:dyDescent="0.4">
      <c r="B165" s="148" t="s">
        <v>64</v>
      </c>
      <c r="C165" s="149"/>
      <c r="D165" s="149" t="str">
        <f>+E161</f>
        <v>Geselle - TOP</v>
      </c>
      <c r="E165" s="149"/>
      <c r="F165" s="150" t="s">
        <v>24</v>
      </c>
      <c r="G165" s="151">
        <f>IF($E$161="wie bisher",G61,VLOOKUP($E$161,$E$283:$G$288,3,FALSE))</f>
        <v>24.81920097759674</v>
      </c>
      <c r="H165" s="152">
        <f>IF($E$161="wie bisher",H61,VLOOKUP($E$161,$E$283:$G$288,3,FALSE))</f>
        <v>24.81920097759674</v>
      </c>
      <c r="I165" s="153">
        <f>IF($E$161="wie bisher",I61,VLOOKUP($E$161,$E$283:$G$288,3,FALSE))</f>
        <v>24.81920097759674</v>
      </c>
      <c r="J165" s="153">
        <f>IF($E$161="wie bisher",J61,VLOOKUP($E$161,$E$283:$G$288,3,FALSE))</f>
        <v>24.81920097759674</v>
      </c>
      <c r="K165" s="154">
        <f>IF($E$161="wie bisher",K61,VLOOKUP($E$161,$E$283:$G$288,3,FALSE))</f>
        <v>24.81920097759674</v>
      </c>
    </row>
    <row r="166" spans="1:11" s="122" customFormat="1" ht="18.899999999999999" thickBot="1" x14ac:dyDescent="0.45">
      <c r="A166" s="97"/>
      <c r="B166" s="155" t="s">
        <v>65</v>
      </c>
      <c r="C166" s="156"/>
      <c r="D166" s="157"/>
      <c r="E166" s="156"/>
      <c r="F166" s="158" t="s">
        <v>24</v>
      </c>
      <c r="G166" s="159">
        <f>+G165-G61</f>
        <v>13.040139006526898</v>
      </c>
      <c r="H166" s="160">
        <f>+H165-H61</f>
        <v>20.524321404345216</v>
      </c>
      <c r="I166" s="161">
        <f>+I165-I61</f>
        <v>15.513177666016183</v>
      </c>
      <c r="J166" s="161">
        <f>+J165-J61</f>
        <v>12.496720095841528</v>
      </c>
      <c r="K166" s="162">
        <f>+K165-K61</f>
        <v>3.2479856563256</v>
      </c>
    </row>
    <row r="167" spans="1:11" x14ac:dyDescent="0.4">
      <c r="A167" s="97"/>
      <c r="B167" s="163" t="s">
        <v>66</v>
      </c>
      <c r="C167" s="164"/>
      <c r="D167" s="164"/>
      <c r="E167" s="164"/>
      <c r="F167" s="165" t="s">
        <v>22</v>
      </c>
      <c r="G167" s="166">
        <f>+G48</f>
        <v>4195.5729155049603</v>
      </c>
      <c r="H167" s="167">
        <f>+H48</f>
        <v>3274.3813226671004</v>
      </c>
      <c r="I167" s="168">
        <f>+I48</f>
        <v>4240.0747725759093</v>
      </c>
      <c r="J167" s="168">
        <f>+J48</f>
        <v>4662.3221499243145</v>
      </c>
      <c r="K167" s="169">
        <f>+K48</f>
        <v>5093.7454396832409</v>
      </c>
    </row>
    <row r="168" spans="1:11" x14ac:dyDescent="0.4">
      <c r="A168" s="97"/>
      <c r="B168" s="163" t="s">
        <v>67</v>
      </c>
      <c r="C168" s="164"/>
      <c r="D168" s="164"/>
      <c r="E168" s="164"/>
      <c r="F168" s="165" t="s">
        <v>11</v>
      </c>
      <c r="G168" s="166">
        <f>+G166*G167</f>
        <v>54710.854030204013</v>
      </c>
      <c r="H168" s="167">
        <f t="shared" ref="H168:K168" si="17">+H166*H167</f>
        <v>67204.454666804566</v>
      </c>
      <c r="I168" s="168">
        <f t="shared" si="17"/>
        <v>65777.033264163241</v>
      </c>
      <c r="J168" s="168">
        <f t="shared" si="17"/>
        <v>58263.734904246259</v>
      </c>
      <c r="K168" s="169">
        <f t="shared" si="17"/>
        <v>16544.412125065104</v>
      </c>
    </row>
    <row r="169" spans="1:11" ht="17.25" customHeight="1" x14ac:dyDescent="0.4">
      <c r="A169" s="97"/>
      <c r="B169" s="170" t="s">
        <v>68</v>
      </c>
      <c r="C169" s="171"/>
      <c r="D169" s="171"/>
      <c r="E169" s="171"/>
      <c r="F169" s="172" t="s">
        <v>69</v>
      </c>
      <c r="G169" s="173">
        <f>+G47</f>
        <v>459215.13226746238</v>
      </c>
      <c r="H169" s="174">
        <f>+H47</f>
        <v>133357.44534234679</v>
      </c>
      <c r="I169" s="175">
        <f>+I47</f>
        <v>358150.67458510958</v>
      </c>
      <c r="J169" s="175">
        <f>+J47</f>
        <v>597793.67253269441</v>
      </c>
      <c r="K169" s="176">
        <f>+K47</f>
        <v>1048257.4797220503</v>
      </c>
    </row>
    <row r="170" spans="1:11" ht="16.5" customHeight="1" x14ac:dyDescent="0.4">
      <c r="A170" s="97"/>
      <c r="B170" s="163" t="s">
        <v>70</v>
      </c>
      <c r="C170" s="164"/>
      <c r="D170" s="164"/>
      <c r="E170" s="164"/>
      <c r="F170" s="177" t="s">
        <v>32</v>
      </c>
      <c r="G170" s="178">
        <f>(+G168/G169*100)*1.19</f>
        <v>14.177650456436373</v>
      </c>
      <c r="H170" s="179">
        <f t="shared" ref="H170:K170" si="18">(+H168/H169*100)*1.19</f>
        <v>59.969130968424778</v>
      </c>
      <c r="I170" s="180">
        <f t="shared" si="18"/>
        <v>21.855234441490172</v>
      </c>
      <c r="J170" s="180">
        <f t="shared" si="18"/>
        <v>11.598290132831918</v>
      </c>
      <c r="K170" s="181">
        <f t="shared" si="18"/>
        <v>1.8781502454957713</v>
      </c>
    </row>
    <row r="171" spans="1:11" ht="16.5" customHeight="1" x14ac:dyDescent="0.4">
      <c r="A171" s="97"/>
      <c r="B171" s="163" t="s">
        <v>71</v>
      </c>
      <c r="C171" s="164"/>
      <c r="D171" s="164"/>
      <c r="E171" s="164"/>
      <c r="F171" s="177" t="s">
        <v>32</v>
      </c>
      <c r="G171" s="178">
        <v>97</v>
      </c>
      <c r="H171" s="179">
        <f>+G171</f>
        <v>97</v>
      </c>
      <c r="I171" s="180">
        <f>+G171</f>
        <v>97</v>
      </c>
      <c r="J171" s="180">
        <f>+G171</f>
        <v>97</v>
      </c>
      <c r="K171" s="181">
        <f>+G171</f>
        <v>97</v>
      </c>
    </row>
    <row r="172" spans="1:11" s="189" customFormat="1" ht="16.5" customHeight="1" thickBot="1" x14ac:dyDescent="0.45">
      <c r="A172" s="97"/>
      <c r="B172" s="182" t="s">
        <v>72</v>
      </c>
      <c r="C172" s="183"/>
      <c r="D172" s="183"/>
      <c r="E172" s="183"/>
      <c r="F172" s="184" t="s">
        <v>32</v>
      </c>
      <c r="G172" s="185">
        <f>+G170+G171</f>
        <v>111.17765045643637</v>
      </c>
      <c r="H172" s="186">
        <f t="shared" ref="H172:K172" si="19">+H170+H171</f>
        <v>156.96913096842479</v>
      </c>
      <c r="I172" s="187">
        <f t="shared" si="19"/>
        <v>118.85523444149017</v>
      </c>
      <c r="J172" s="187">
        <f t="shared" si="19"/>
        <v>108.59829013283192</v>
      </c>
      <c r="K172" s="188">
        <f t="shared" si="19"/>
        <v>98.878150245495775</v>
      </c>
    </row>
    <row r="173" spans="1:11" ht="22.5" customHeight="1" thickBot="1" x14ac:dyDescent="0.45">
      <c r="A173" s="97"/>
      <c r="B173" s="190" t="s">
        <v>73</v>
      </c>
      <c r="C173" s="191"/>
      <c r="D173" s="191"/>
      <c r="E173" s="191"/>
      <c r="F173" s="192" t="s">
        <v>32</v>
      </c>
      <c r="G173" s="193">
        <f>+G172-G171</f>
        <v>14.177650456436368</v>
      </c>
      <c r="H173" s="194">
        <f t="shared" ref="H173:J173" si="20">+H172-H171</f>
        <v>59.969130968424793</v>
      </c>
      <c r="I173" s="195">
        <f t="shared" si="20"/>
        <v>21.855234441490168</v>
      </c>
      <c r="J173" s="195">
        <f t="shared" si="20"/>
        <v>11.59829013283192</v>
      </c>
      <c r="K173" s="196">
        <f>+K172-K171</f>
        <v>1.8781502454957746</v>
      </c>
    </row>
    <row r="174" spans="1:11" ht="16.5" customHeight="1" x14ac:dyDescent="0.4">
      <c r="A174" s="198"/>
      <c r="B174" s="95" t="s">
        <v>115</v>
      </c>
      <c r="C174" s="198"/>
      <c r="D174" s="198"/>
      <c r="E174" s="198"/>
      <c r="F174" s="198"/>
      <c r="G174" s="199"/>
      <c r="H174" s="199"/>
      <c r="I174" s="199"/>
      <c r="J174" s="199"/>
      <c r="K174" s="199"/>
    </row>
    <row r="175" spans="1:11" ht="16.5" customHeight="1" x14ac:dyDescent="0.4">
      <c r="A175" s="198"/>
      <c r="B175" s="95"/>
      <c r="C175" s="198"/>
      <c r="D175" s="198"/>
      <c r="E175" s="198"/>
      <c r="F175" s="198"/>
      <c r="G175" s="199"/>
      <c r="H175" s="199"/>
      <c r="I175" s="199"/>
      <c r="J175" s="199"/>
      <c r="K175" s="199"/>
    </row>
    <row r="176" spans="1:11" ht="16.5" customHeight="1" x14ac:dyDescent="0.4">
      <c r="G176" s="105"/>
      <c r="H176" s="105"/>
      <c r="I176" s="105"/>
      <c r="J176" s="105"/>
      <c r="K176" s="105"/>
    </row>
    <row r="177" spans="3:11" ht="16.5" customHeight="1" x14ac:dyDescent="0.4">
      <c r="G177" s="105"/>
      <c r="H177" s="105"/>
      <c r="I177" s="105"/>
      <c r="J177" s="105"/>
      <c r="K177" s="105"/>
    </row>
    <row r="178" spans="3:11" ht="16.5" customHeight="1" x14ac:dyDescent="0.4">
      <c r="G178" s="105"/>
      <c r="H178" s="105"/>
      <c r="I178" s="105"/>
      <c r="J178" s="105"/>
      <c r="K178" s="105"/>
    </row>
    <row r="179" spans="3:11" ht="16.5" customHeight="1" x14ac:dyDescent="0.4">
      <c r="G179" s="105"/>
      <c r="H179" s="105"/>
      <c r="I179" s="105"/>
      <c r="J179" s="105"/>
      <c r="K179" s="105"/>
    </row>
    <row r="180" spans="3:11" ht="16.5" customHeight="1" x14ac:dyDescent="0.4">
      <c r="G180" s="105"/>
      <c r="H180" s="105"/>
      <c r="I180" s="105"/>
      <c r="J180" s="105"/>
      <c r="K180" s="105"/>
    </row>
    <row r="181" spans="3:11" ht="16.5" customHeight="1" x14ac:dyDescent="0.4">
      <c r="G181" s="105"/>
      <c r="H181" s="105"/>
      <c r="I181" s="105"/>
      <c r="J181" s="105"/>
      <c r="K181" s="105"/>
    </row>
    <row r="182" spans="3:11" ht="16.5" customHeight="1" x14ac:dyDescent="0.4">
      <c r="G182" s="105"/>
      <c r="H182" s="105"/>
      <c r="I182" s="105"/>
      <c r="J182" s="105"/>
      <c r="K182" s="105"/>
    </row>
    <row r="183" spans="3:11" ht="16.5" customHeight="1" x14ac:dyDescent="0.4">
      <c r="G183" s="105"/>
      <c r="H183" s="105"/>
      <c r="I183" s="105"/>
      <c r="J183" s="105"/>
      <c r="K183" s="105"/>
    </row>
    <row r="184" spans="3:11" ht="16.5" customHeight="1" x14ac:dyDescent="0.4">
      <c r="G184" s="105"/>
      <c r="H184" s="105"/>
      <c r="I184" s="105"/>
      <c r="J184" s="105"/>
      <c r="K184" s="105"/>
    </row>
    <row r="185" spans="3:11" ht="16.5" customHeight="1" x14ac:dyDescent="0.4">
      <c r="G185" s="105"/>
      <c r="H185" s="105"/>
      <c r="I185" s="105"/>
      <c r="J185" s="105"/>
      <c r="K185" s="105"/>
    </row>
    <row r="186" spans="3:11" ht="16.5" customHeight="1" x14ac:dyDescent="0.4">
      <c r="G186" s="105"/>
      <c r="H186" s="105"/>
      <c r="I186" s="105"/>
      <c r="J186" s="105"/>
      <c r="K186" s="105"/>
    </row>
    <row r="187" spans="3:11" ht="16.5" customHeight="1" x14ac:dyDescent="0.4">
      <c r="G187" s="105"/>
      <c r="H187" s="105"/>
      <c r="I187" s="105"/>
      <c r="J187" s="105"/>
      <c r="K187" s="105"/>
    </row>
    <row r="188" spans="3:11" ht="16.5" customHeight="1" x14ac:dyDescent="0.4">
      <c r="G188" s="105"/>
      <c r="H188" s="105"/>
      <c r="I188" s="105"/>
      <c r="J188" s="105"/>
      <c r="K188" s="105"/>
    </row>
    <row r="189" spans="3:11" s="106" customFormat="1" ht="3" customHeight="1" x14ac:dyDescent="0.4">
      <c r="E189" s="106" t="str">
        <f>+G163</f>
        <v>Bayern 
Ø 60 Kühe</v>
      </c>
      <c r="F189" s="106" t="str">
        <f>+H163</f>
        <v>23 Kühe</v>
      </c>
      <c r="G189" s="106" t="str">
        <f>+I163</f>
        <v>51 Kühe</v>
      </c>
      <c r="H189" s="106" t="str">
        <f>+J163</f>
        <v>77 Kühe</v>
      </c>
      <c r="I189" s="106" t="str">
        <f>+K163</f>
        <v>123 Kühe</v>
      </c>
      <c r="J189" s="107"/>
      <c r="K189" s="107"/>
    </row>
    <row r="190" spans="3:11" s="106" customFormat="1" ht="3" customHeight="1" x14ac:dyDescent="0.4">
      <c r="D190" s="200" t="s">
        <v>74</v>
      </c>
      <c r="E190" s="109">
        <f>+G172</f>
        <v>111.17765045643637</v>
      </c>
      <c r="F190" s="109">
        <f>+H172</f>
        <v>156.96913096842479</v>
      </c>
      <c r="G190" s="109">
        <f>+I172</f>
        <v>118.85523444149017</v>
      </c>
      <c r="H190" s="109">
        <f>+J172</f>
        <v>108.59829013283192</v>
      </c>
      <c r="I190" s="109">
        <f>+K172</f>
        <v>98.878150245495775</v>
      </c>
      <c r="J190" s="107"/>
      <c r="K190" s="107"/>
    </row>
    <row r="191" spans="3:11" s="106" customFormat="1" ht="3" customHeight="1" thickBot="1" x14ac:dyDescent="0.45">
      <c r="D191" s="200" t="s">
        <v>75</v>
      </c>
      <c r="E191" s="110">
        <f>+G165</f>
        <v>24.81920097759674</v>
      </c>
      <c r="F191" s="110">
        <f>+H165</f>
        <v>24.81920097759674</v>
      </c>
      <c r="G191" s="110">
        <f>+I165</f>
        <v>24.81920097759674</v>
      </c>
      <c r="H191" s="110">
        <f>+J165</f>
        <v>24.81920097759674</v>
      </c>
      <c r="I191" s="110">
        <f>+K165</f>
        <v>24.81920097759674</v>
      </c>
    </row>
    <row r="192" spans="3:11" ht="18.45" x14ac:dyDescent="0.4">
      <c r="C192" s="6"/>
      <c r="D192" s="111"/>
      <c r="E192" s="112"/>
      <c r="F192" s="112"/>
      <c r="G192" s="112"/>
      <c r="H192" s="112"/>
      <c r="I192" s="112"/>
      <c r="J192" s="113"/>
      <c r="K192" s="6"/>
    </row>
    <row r="193" spans="3:11" ht="15.9" x14ac:dyDescent="0.4">
      <c r="C193" s="103"/>
      <c r="D193" s="114"/>
      <c r="E193" s="103"/>
      <c r="F193" s="103"/>
      <c r="G193" s="103"/>
      <c r="H193" s="103"/>
      <c r="I193" s="103"/>
      <c r="J193" s="115"/>
      <c r="K193" s="103"/>
    </row>
    <row r="194" spans="3:11" x14ac:dyDescent="0.4">
      <c r="C194" s="15"/>
      <c r="D194" s="116"/>
      <c r="E194" s="15"/>
      <c r="F194" s="15"/>
      <c r="G194" s="15"/>
      <c r="H194" s="15"/>
      <c r="I194" s="15"/>
      <c r="J194" s="117"/>
      <c r="K194" s="15"/>
    </row>
    <row r="195" spans="3:11" x14ac:dyDescent="0.4">
      <c r="C195" s="15"/>
      <c r="D195" s="116"/>
      <c r="E195" s="15"/>
      <c r="F195" s="15"/>
      <c r="G195" s="15"/>
      <c r="H195" s="15"/>
      <c r="I195" s="15"/>
      <c r="J195" s="117"/>
      <c r="K195" s="15"/>
    </row>
    <row r="196" spans="3:11" x14ac:dyDescent="0.4">
      <c r="C196" s="15"/>
      <c r="D196" s="116"/>
      <c r="E196" s="15"/>
      <c r="F196" s="15"/>
      <c r="G196" s="15"/>
      <c r="H196" s="15"/>
      <c r="I196" s="15"/>
      <c r="J196" s="117"/>
      <c r="K196" s="15"/>
    </row>
    <row r="197" spans="3:11" x14ac:dyDescent="0.4">
      <c r="C197" s="15"/>
      <c r="D197" s="116"/>
      <c r="E197" s="15"/>
      <c r="F197" s="15"/>
      <c r="G197" s="15"/>
      <c r="H197" s="15"/>
      <c r="I197" s="15"/>
      <c r="J197" s="117"/>
      <c r="K197" s="15"/>
    </row>
    <row r="198" spans="3:11" x14ac:dyDescent="0.4">
      <c r="C198" s="5"/>
      <c r="D198" s="118"/>
      <c r="E198" s="5"/>
      <c r="F198" s="5"/>
      <c r="G198" s="5"/>
      <c r="H198" s="5"/>
      <c r="I198" s="5"/>
      <c r="J198" s="119"/>
      <c r="K198" s="5"/>
    </row>
    <row r="199" spans="3:11" x14ac:dyDescent="0.4">
      <c r="C199" s="5"/>
      <c r="D199" s="118"/>
      <c r="E199" s="5"/>
      <c r="F199" s="5"/>
      <c r="G199" s="5"/>
      <c r="H199" s="5"/>
      <c r="I199" s="5"/>
      <c r="J199" s="119"/>
      <c r="K199" s="5"/>
    </row>
    <row r="200" spans="3:11" x14ac:dyDescent="0.4">
      <c r="C200" s="5"/>
      <c r="D200" s="118"/>
      <c r="E200" s="5"/>
      <c r="F200" s="5"/>
      <c r="G200" s="5"/>
      <c r="H200" s="5"/>
      <c r="I200" s="5"/>
      <c r="J200" s="119"/>
      <c r="K200" s="5"/>
    </row>
    <row r="201" spans="3:11" x14ac:dyDescent="0.4">
      <c r="C201" s="5"/>
      <c r="D201" s="118"/>
      <c r="E201" s="5"/>
      <c r="F201" s="5"/>
      <c r="G201" s="5"/>
      <c r="H201" s="5"/>
      <c r="I201" s="5"/>
      <c r="J201" s="119"/>
      <c r="K201" s="5"/>
    </row>
    <row r="202" spans="3:11" x14ac:dyDescent="0.4">
      <c r="C202" s="5"/>
      <c r="D202" s="118"/>
      <c r="E202" s="5"/>
      <c r="F202" s="5"/>
      <c r="G202" s="5"/>
      <c r="H202" s="5"/>
      <c r="I202" s="5"/>
      <c r="J202" s="119"/>
      <c r="K202" s="5"/>
    </row>
    <row r="203" spans="3:11" x14ac:dyDescent="0.4">
      <c r="C203" s="5"/>
      <c r="D203" s="118"/>
      <c r="E203" s="5"/>
      <c r="F203" s="5"/>
      <c r="G203" s="5"/>
      <c r="H203" s="5"/>
      <c r="I203" s="5"/>
      <c r="J203" s="119"/>
      <c r="K203" s="5"/>
    </row>
    <row r="204" spans="3:11" x14ac:dyDescent="0.4">
      <c r="C204" s="5"/>
      <c r="D204" s="118"/>
      <c r="E204" s="5"/>
      <c r="F204" s="5"/>
      <c r="G204" s="5"/>
      <c r="H204" s="5"/>
      <c r="I204" s="5"/>
      <c r="J204" s="119"/>
      <c r="K204" s="5"/>
    </row>
    <row r="205" spans="3:11" x14ac:dyDescent="0.4">
      <c r="C205" s="5"/>
      <c r="D205" s="118"/>
      <c r="E205" s="5"/>
      <c r="F205" s="5"/>
      <c r="G205" s="5"/>
      <c r="H205" s="5"/>
      <c r="I205" s="5"/>
      <c r="J205" s="119"/>
      <c r="K205" s="5"/>
    </row>
    <row r="206" spans="3:11" x14ac:dyDescent="0.4">
      <c r="C206" s="97"/>
      <c r="D206" s="120"/>
      <c r="E206" s="97"/>
      <c r="F206" s="97"/>
      <c r="G206" s="97"/>
      <c r="H206" s="97"/>
      <c r="I206" s="97"/>
      <c r="J206" s="121"/>
      <c r="K206" s="97"/>
    </row>
    <row r="207" spans="3:11" x14ac:dyDescent="0.4">
      <c r="C207" s="5"/>
      <c r="D207" s="118"/>
      <c r="E207" s="5"/>
      <c r="F207" s="5"/>
      <c r="G207" s="5"/>
      <c r="H207" s="5"/>
      <c r="I207" s="5"/>
      <c r="J207" s="119"/>
      <c r="K207" s="5"/>
    </row>
    <row r="208" spans="3:11" x14ac:dyDescent="0.4">
      <c r="C208" s="5"/>
      <c r="D208" s="118"/>
      <c r="E208" s="5"/>
      <c r="F208" s="5"/>
      <c r="G208" s="5"/>
      <c r="H208" s="5"/>
      <c r="I208" s="5"/>
      <c r="J208" s="119"/>
      <c r="K208" s="5"/>
    </row>
    <row r="209" spans="1:11" x14ac:dyDescent="0.4">
      <c r="C209" s="5"/>
      <c r="D209" s="118"/>
      <c r="E209" s="5"/>
      <c r="F209" s="5"/>
      <c r="G209" s="5"/>
      <c r="H209" s="5"/>
      <c r="I209" s="5"/>
      <c r="J209" s="119"/>
      <c r="K209" s="5"/>
    </row>
    <row r="210" spans="1:11" x14ac:dyDescent="0.4">
      <c r="C210" s="5"/>
      <c r="D210" s="118"/>
      <c r="E210" s="5"/>
      <c r="F210" s="5"/>
      <c r="G210" s="5"/>
      <c r="H210" s="5"/>
      <c r="I210" s="5"/>
      <c r="J210" s="119"/>
      <c r="K210" s="5"/>
    </row>
    <row r="211" spans="1:11" x14ac:dyDescent="0.4">
      <c r="C211" s="5"/>
      <c r="D211" s="118"/>
      <c r="E211" s="5"/>
      <c r="F211" s="5"/>
      <c r="G211" s="5"/>
      <c r="H211" s="5"/>
      <c r="I211" s="5"/>
      <c r="J211" s="119"/>
      <c r="K211" s="5"/>
    </row>
    <row r="212" spans="1:11" x14ac:dyDescent="0.4">
      <c r="C212" s="5"/>
      <c r="D212" s="118"/>
      <c r="E212" s="5"/>
      <c r="F212" s="5"/>
      <c r="G212" s="5"/>
      <c r="H212" s="5"/>
      <c r="I212" s="5"/>
      <c r="J212" s="119"/>
      <c r="K212" s="5"/>
    </row>
    <row r="213" spans="1:11" ht="18.45" x14ac:dyDescent="0.4">
      <c r="C213" s="122"/>
      <c r="D213" s="123"/>
      <c r="E213" s="201" t="str">
        <f>+E113</f>
        <v>BY Ø 60 K</v>
      </c>
      <c r="F213" s="202" t="str">
        <f>+F113</f>
        <v>23 Kühe</v>
      </c>
      <c r="G213" s="203" t="str">
        <f>+G113</f>
        <v>51 Kühe</v>
      </c>
      <c r="H213" s="203" t="str">
        <f>+H113</f>
        <v>77 Kühe</v>
      </c>
      <c r="I213" s="204" t="str">
        <f>+I113</f>
        <v>123 Kühe</v>
      </c>
      <c r="J213" s="125"/>
      <c r="K213" s="122"/>
    </row>
    <row r="214" spans="1:11" s="5" customFormat="1" x14ac:dyDescent="0.4">
      <c r="A214"/>
      <c r="B214"/>
      <c r="C214" s="198"/>
      <c r="D214" s="205" t="s">
        <v>76</v>
      </c>
      <c r="E214" s="17">
        <f t="shared" ref="E214:I217" si="21">+G47</f>
        <v>459215.13226746238</v>
      </c>
      <c r="F214" s="18">
        <f t="shared" si="21"/>
        <v>133357.44534234679</v>
      </c>
      <c r="G214" s="19">
        <f t="shared" si="21"/>
        <v>358150.67458510958</v>
      </c>
      <c r="H214" s="19">
        <f t="shared" si="21"/>
        <v>597793.67253269441</v>
      </c>
      <c r="I214" s="20">
        <f t="shared" si="21"/>
        <v>1048257.4797220503</v>
      </c>
      <c r="J214" s="206"/>
      <c r="K214" s="198"/>
    </row>
    <row r="215" spans="1:11" s="5" customFormat="1" x14ac:dyDescent="0.4">
      <c r="A215"/>
      <c r="B215"/>
      <c r="C215"/>
      <c r="D215" s="205" t="s">
        <v>77</v>
      </c>
      <c r="E215" s="17">
        <f t="shared" si="21"/>
        <v>4195.5729155049603</v>
      </c>
      <c r="F215" s="18">
        <f t="shared" si="21"/>
        <v>3274.3813226671004</v>
      </c>
      <c r="G215" s="19">
        <f t="shared" si="21"/>
        <v>4240.0747725759093</v>
      </c>
      <c r="H215" s="19">
        <f t="shared" si="21"/>
        <v>4662.3221499243145</v>
      </c>
      <c r="I215" s="20">
        <f t="shared" si="21"/>
        <v>5093.7454396832409</v>
      </c>
      <c r="J215" s="206"/>
      <c r="K215" s="198"/>
    </row>
    <row r="216" spans="1:11" s="5" customFormat="1" x14ac:dyDescent="0.4">
      <c r="B216"/>
      <c r="C216" s="105"/>
      <c r="D216" s="205" t="s">
        <v>78</v>
      </c>
      <c r="E216" s="17">
        <f t="shared" si="21"/>
        <v>69.887296348240369</v>
      </c>
      <c r="F216" s="18">
        <f t="shared" si="21"/>
        <v>139.46074580394117</v>
      </c>
      <c r="G216" s="19">
        <f t="shared" si="21"/>
        <v>83.859778792959432</v>
      </c>
      <c r="H216" s="19">
        <f t="shared" si="21"/>
        <v>60.398625062096045</v>
      </c>
      <c r="I216" s="20">
        <f t="shared" si="21"/>
        <v>41.437239604201928</v>
      </c>
      <c r="J216" s="206"/>
      <c r="K216" s="198"/>
    </row>
    <row r="217" spans="1:11" s="5" customFormat="1" x14ac:dyDescent="0.4">
      <c r="B217"/>
      <c r="C217" s="105"/>
      <c r="D217" s="205" t="s">
        <v>79</v>
      </c>
      <c r="E217" s="25">
        <f t="shared" si="21"/>
        <v>109.45230639906381</v>
      </c>
      <c r="F217" s="26">
        <f t="shared" si="21"/>
        <v>40.727524439249606</v>
      </c>
      <c r="G217" s="27">
        <f t="shared" si="21"/>
        <v>84.468009126057851</v>
      </c>
      <c r="H217" s="27">
        <f t="shared" si="21"/>
        <v>128.21801096314175</v>
      </c>
      <c r="I217" s="28">
        <f t="shared" si="21"/>
        <v>205.79306369641375</v>
      </c>
      <c r="J217" s="206"/>
      <c r="K217" s="198"/>
    </row>
    <row r="218" spans="1:11" ht="19.5" customHeight="1" thickBot="1" x14ac:dyDescent="0.45">
      <c r="A218" s="5"/>
      <c r="C218" s="105"/>
      <c r="D218" s="207" t="s">
        <v>116</v>
      </c>
      <c r="E218" s="1"/>
      <c r="F218" s="1"/>
      <c r="G218" s="1"/>
      <c r="H218" s="1"/>
      <c r="I218" s="1"/>
      <c r="J218" s="127"/>
    </row>
    <row r="219" spans="1:11" ht="19.5" customHeight="1" x14ac:dyDescent="0.45">
      <c r="A219" s="5"/>
      <c r="C219" s="105"/>
      <c r="D219" s="208" t="s">
        <v>123</v>
      </c>
    </row>
    <row r="220" spans="1:11" ht="19.5" customHeight="1" x14ac:dyDescent="0.4">
      <c r="A220" s="5"/>
      <c r="C220" s="105"/>
    </row>
    <row r="221" spans="1:11" ht="19.5" customHeight="1" x14ac:dyDescent="0.4">
      <c r="A221" s="5"/>
      <c r="C221" s="105"/>
    </row>
    <row r="222" spans="1:11" ht="19.5" customHeight="1" x14ac:dyDescent="0.4">
      <c r="A222" s="5"/>
      <c r="C222" s="105"/>
    </row>
    <row r="223" spans="1:11" ht="19.5" customHeight="1" x14ac:dyDescent="0.4">
      <c r="A223" s="5"/>
      <c r="C223" s="105"/>
    </row>
    <row r="224" spans="1:11" ht="19.5" customHeight="1" x14ac:dyDescent="0.4">
      <c r="A224" s="5"/>
      <c r="C224" s="105"/>
    </row>
    <row r="225" spans="1:3" ht="19.5" customHeight="1" x14ac:dyDescent="0.4">
      <c r="A225" s="5"/>
      <c r="C225" s="105"/>
    </row>
    <row r="226" spans="1:3" ht="19.5" customHeight="1" x14ac:dyDescent="0.4">
      <c r="A226" s="5"/>
      <c r="C226" s="105"/>
    </row>
    <row r="227" spans="1:3" ht="19.5" customHeight="1" x14ac:dyDescent="0.4">
      <c r="A227" s="5"/>
      <c r="C227" s="105"/>
    </row>
    <row r="228" spans="1:3" ht="19.5" customHeight="1" x14ac:dyDescent="0.4">
      <c r="A228" s="5"/>
      <c r="C228" s="105"/>
    </row>
    <row r="229" spans="1:3" ht="19.5" customHeight="1" x14ac:dyDescent="0.4">
      <c r="A229" s="5"/>
      <c r="C229" s="105"/>
    </row>
    <row r="230" spans="1:3" ht="19.5" customHeight="1" x14ac:dyDescent="0.4">
      <c r="A230" s="5"/>
      <c r="C230" s="105"/>
    </row>
    <row r="231" spans="1:3" ht="19.5" customHeight="1" x14ac:dyDescent="0.4">
      <c r="A231" s="5"/>
      <c r="C231" s="105"/>
    </row>
    <row r="232" spans="1:3" ht="19.5" customHeight="1" x14ac:dyDescent="0.4">
      <c r="A232" s="5"/>
      <c r="C232" s="105"/>
    </row>
    <row r="233" spans="1:3" ht="19.5" customHeight="1" x14ac:dyDescent="0.4">
      <c r="A233" s="5"/>
      <c r="C233" s="105"/>
    </row>
    <row r="234" spans="1:3" ht="19.5" customHeight="1" x14ac:dyDescent="0.4">
      <c r="A234" s="5"/>
      <c r="C234" s="105"/>
    </row>
    <row r="235" spans="1:3" ht="19.5" customHeight="1" x14ac:dyDescent="0.4">
      <c r="A235" s="5"/>
      <c r="C235" s="105"/>
    </row>
    <row r="236" spans="1:3" ht="19.5" customHeight="1" x14ac:dyDescent="0.4">
      <c r="A236" s="5"/>
      <c r="C236" s="105"/>
    </row>
    <row r="237" spans="1:3" ht="19.5" customHeight="1" x14ac:dyDescent="0.4">
      <c r="A237" s="5"/>
      <c r="C237" s="105"/>
    </row>
    <row r="238" spans="1:3" ht="19.5" customHeight="1" x14ac:dyDescent="0.4">
      <c r="A238" s="5"/>
      <c r="C238" s="105"/>
    </row>
    <row r="239" spans="1:3" ht="19.5" customHeight="1" x14ac:dyDescent="0.4">
      <c r="A239" s="5"/>
      <c r="C239" s="105"/>
    </row>
    <row r="240" spans="1:3" ht="19.5" customHeight="1" x14ac:dyDescent="0.4">
      <c r="A240" s="5"/>
      <c r="C240" s="105"/>
    </row>
    <row r="241" spans="1:11" x14ac:dyDescent="0.4">
      <c r="C241" s="105"/>
    </row>
    <row r="244" spans="1:11" x14ac:dyDescent="0.4">
      <c r="G244" s="105"/>
      <c r="H244" s="105"/>
      <c r="I244" s="105"/>
      <c r="J244" s="105"/>
      <c r="K244" s="105"/>
    </row>
    <row r="245" spans="1:11" x14ac:dyDescent="0.4">
      <c r="A245" t="s">
        <v>80</v>
      </c>
      <c r="B245" t="s">
        <v>81</v>
      </c>
      <c r="G245" s="209">
        <v>60.03341286231624</v>
      </c>
      <c r="H245" s="209">
        <v>23.478874315431678</v>
      </c>
      <c r="I245" s="209">
        <v>50.561482913569179</v>
      </c>
      <c r="J245" s="209">
        <v>77.192521272313144</v>
      </c>
      <c r="K245" s="209">
        <v>122.92675594072901</v>
      </c>
    </row>
    <row r="246" spans="1:11" x14ac:dyDescent="0.4">
      <c r="G246" s="105"/>
      <c r="H246" s="105"/>
      <c r="I246" s="105"/>
      <c r="J246" s="105"/>
      <c r="K246" s="105"/>
    </row>
    <row r="247" spans="1:11" x14ac:dyDescent="0.4">
      <c r="B247" s="210" t="s">
        <v>82</v>
      </c>
      <c r="C247" s="210"/>
      <c r="G247" s="105"/>
      <c r="H247" s="105"/>
      <c r="I247" s="105"/>
      <c r="J247" s="105"/>
      <c r="K247" s="105"/>
    </row>
    <row r="248" spans="1:11" x14ac:dyDescent="0.4">
      <c r="B248" s="210" t="s">
        <v>10</v>
      </c>
      <c r="C248" s="210"/>
      <c r="D248" s="210"/>
      <c r="E248" s="210"/>
      <c r="F248" s="210"/>
      <c r="G248" s="211">
        <v>39013.432939024577</v>
      </c>
      <c r="H248" s="211">
        <v>9055.5114871949627</v>
      </c>
      <c r="I248" s="211">
        <v>28719.303306400874</v>
      </c>
      <c r="J248" s="211">
        <v>44847.603065872077</v>
      </c>
      <c r="K248" s="211">
        <v>90814.578125153334</v>
      </c>
    </row>
    <row r="249" spans="1:11" x14ac:dyDescent="0.4">
      <c r="B249" s="210" t="s">
        <v>83</v>
      </c>
      <c r="C249" s="210"/>
      <c r="D249" s="210"/>
      <c r="E249" s="210"/>
      <c r="F249" s="210"/>
      <c r="G249" s="211">
        <f>+$E$75</f>
        <v>0</v>
      </c>
      <c r="H249" s="211">
        <f>+$E$75</f>
        <v>0</v>
      </c>
      <c r="I249" s="211">
        <f>+$E$75</f>
        <v>0</v>
      </c>
      <c r="J249" s="211">
        <f>+$E$75</f>
        <v>0</v>
      </c>
      <c r="K249" s="211">
        <f>+$E$75</f>
        <v>0</v>
      </c>
    </row>
    <row r="250" spans="1:11" x14ac:dyDescent="0.4">
      <c r="B250" s="210" t="s">
        <v>84</v>
      </c>
      <c r="C250" s="210"/>
      <c r="D250" s="210"/>
      <c r="E250" s="210"/>
      <c r="F250" s="210"/>
      <c r="G250" s="211">
        <v>459215.13226746238</v>
      </c>
      <c r="H250" s="211">
        <v>133357.44534234679</v>
      </c>
      <c r="I250" s="211">
        <v>358150.67458510958</v>
      </c>
      <c r="J250" s="211">
        <v>597793.67253269441</v>
      </c>
      <c r="K250" s="211">
        <v>1048257.4797220503</v>
      </c>
    </row>
    <row r="251" spans="1:11" x14ac:dyDescent="0.4">
      <c r="B251" s="210" t="s">
        <v>85</v>
      </c>
      <c r="C251" s="210"/>
      <c r="D251" s="210"/>
      <c r="E251" s="210"/>
      <c r="F251" s="210"/>
      <c r="G251" s="211">
        <f>+G250*G249/100</f>
        <v>0</v>
      </c>
      <c r="H251" s="211">
        <f t="shared" ref="H251:K251" si="22">+H250*H249/100</f>
        <v>0</v>
      </c>
      <c r="I251" s="211">
        <f t="shared" si="22"/>
        <v>0</v>
      </c>
      <c r="J251" s="211">
        <f t="shared" si="22"/>
        <v>0</v>
      </c>
      <c r="K251" s="211">
        <f t="shared" si="22"/>
        <v>0</v>
      </c>
    </row>
    <row r="252" spans="1:11" ht="15" thickBot="1" x14ac:dyDescent="0.45">
      <c r="B252" s="212" t="s">
        <v>86</v>
      </c>
      <c r="C252" s="212"/>
      <c r="D252" s="212"/>
      <c r="E252" s="212"/>
      <c r="F252" s="212"/>
      <c r="G252" s="213">
        <f>+G248+G251</f>
        <v>39013.432939024577</v>
      </c>
      <c r="H252" s="213">
        <f t="shared" ref="H252:K252" si="23">+H248+H251</f>
        <v>9055.5114871949627</v>
      </c>
      <c r="I252" s="213">
        <f t="shared" si="23"/>
        <v>28719.303306400874</v>
      </c>
      <c r="J252" s="213">
        <f t="shared" si="23"/>
        <v>44847.603065872077</v>
      </c>
      <c r="K252" s="213">
        <f t="shared" si="23"/>
        <v>90814.578125153334</v>
      </c>
    </row>
    <row r="254" spans="1:11" x14ac:dyDescent="0.4">
      <c r="B254" s="214" t="s">
        <v>87</v>
      </c>
      <c r="C254" s="214"/>
    </row>
    <row r="255" spans="1:11" x14ac:dyDescent="0.4">
      <c r="B255" s="214" t="s">
        <v>88</v>
      </c>
      <c r="C255" s="214"/>
      <c r="D255" s="214"/>
      <c r="E255" s="214"/>
      <c r="F255" s="214"/>
      <c r="G255" s="215">
        <v>30483.938352734323</v>
      </c>
      <c r="H255" s="215">
        <v>16926.09376041932</v>
      </c>
      <c r="I255" s="215">
        <v>28587.928723616002</v>
      </c>
      <c r="J255" s="215">
        <v>36395.126100439738</v>
      </c>
      <c r="K255" s="215">
        <v>53776.104839296859</v>
      </c>
    </row>
    <row r="256" spans="1:11" x14ac:dyDescent="0.4">
      <c r="B256" s="214" t="s">
        <v>89</v>
      </c>
      <c r="C256" s="214"/>
      <c r="D256" s="214"/>
      <c r="E256" s="214"/>
      <c r="F256" s="214"/>
      <c r="G256" s="215">
        <f>+$E$74</f>
        <v>-100</v>
      </c>
      <c r="H256" s="215">
        <f>+$E$74</f>
        <v>-100</v>
      </c>
      <c r="I256" s="215">
        <f>+$E$74</f>
        <v>-100</v>
      </c>
      <c r="J256" s="215">
        <f>+$E$74</f>
        <v>-100</v>
      </c>
      <c r="K256" s="215">
        <f>+$E$74</f>
        <v>-100</v>
      </c>
    </row>
    <row r="257" spans="2:11" x14ac:dyDescent="0.4">
      <c r="B257" s="214" t="s">
        <v>90</v>
      </c>
      <c r="C257" s="214"/>
      <c r="D257" s="214"/>
      <c r="E257" s="214"/>
      <c r="F257" s="214"/>
      <c r="G257" s="215">
        <f>+G255*(1+G256/100)</f>
        <v>0</v>
      </c>
      <c r="H257" s="215">
        <f t="shared" ref="H257:K257" si="24">+H255*(1+H256/100)</f>
        <v>0</v>
      </c>
      <c r="I257" s="215">
        <f t="shared" si="24"/>
        <v>0</v>
      </c>
      <c r="J257" s="215">
        <f t="shared" si="24"/>
        <v>0</v>
      </c>
      <c r="K257" s="215">
        <f t="shared" si="24"/>
        <v>0</v>
      </c>
    </row>
    <row r="259" spans="2:11" x14ac:dyDescent="0.4">
      <c r="B259" s="216" t="s">
        <v>91</v>
      </c>
      <c r="C259" s="216"/>
      <c r="D259" s="216"/>
      <c r="E259" s="216"/>
      <c r="F259" s="216"/>
      <c r="G259" s="217">
        <v>10364.299656439085</v>
      </c>
      <c r="H259" s="217">
        <v>4424.1229143191586</v>
      </c>
      <c r="I259" s="217">
        <v>8131.3319073669736</v>
      </c>
      <c r="J259" s="217">
        <v>13137.353855284355</v>
      </c>
      <c r="K259" s="217">
        <v>22113.964593210574</v>
      </c>
    </row>
    <row r="260" spans="2:11" x14ac:dyDescent="0.4">
      <c r="B260" s="216" t="s">
        <v>92</v>
      </c>
      <c r="C260" s="216"/>
      <c r="D260" s="216"/>
      <c r="E260" s="216"/>
      <c r="F260" s="216"/>
      <c r="G260" s="218">
        <v>3.3</v>
      </c>
      <c r="H260" s="218">
        <v>3.3</v>
      </c>
      <c r="I260" s="218">
        <v>3.3</v>
      </c>
      <c r="J260" s="218">
        <v>3.3</v>
      </c>
      <c r="K260" s="218">
        <v>3.3</v>
      </c>
    </row>
    <row r="261" spans="2:11" x14ac:dyDescent="0.4">
      <c r="B261" s="216" t="s">
        <v>93</v>
      </c>
      <c r="C261" s="216"/>
      <c r="D261" s="216"/>
      <c r="E261" s="216"/>
      <c r="F261" s="216"/>
      <c r="G261" s="218">
        <f>+$E$76</f>
        <v>3.3</v>
      </c>
      <c r="H261" s="218">
        <f>+$E$76</f>
        <v>3.3</v>
      </c>
      <c r="I261" s="218">
        <f>+$E$76</f>
        <v>3.3</v>
      </c>
      <c r="J261" s="218">
        <f>+$E$76</f>
        <v>3.3</v>
      </c>
      <c r="K261" s="218">
        <f>+$E$76</f>
        <v>3.3</v>
      </c>
    </row>
    <row r="262" spans="2:11" x14ac:dyDescent="0.4">
      <c r="B262" s="216" t="s">
        <v>94</v>
      </c>
      <c r="C262" s="216"/>
      <c r="D262" s="216"/>
      <c r="E262" s="216"/>
      <c r="F262" s="216"/>
      <c r="G262" s="217">
        <f>+(G261-G260)*G259/G260</f>
        <v>0</v>
      </c>
      <c r="H262" s="217">
        <f t="shared" ref="H262:K262" si="25">+(H261-H260)*H259/H260</f>
        <v>0</v>
      </c>
      <c r="I262" s="217">
        <f t="shared" si="25"/>
        <v>0</v>
      </c>
      <c r="J262" s="217">
        <f t="shared" si="25"/>
        <v>0</v>
      </c>
      <c r="K262" s="217">
        <f t="shared" si="25"/>
        <v>0</v>
      </c>
    </row>
    <row r="263" spans="2:11" x14ac:dyDescent="0.4">
      <c r="B263" s="216" t="s">
        <v>95</v>
      </c>
      <c r="C263" s="216"/>
      <c r="D263" s="216"/>
      <c r="E263" s="216"/>
      <c r="F263" s="216"/>
      <c r="G263" s="217">
        <f>+G259+G262</f>
        <v>10364.299656439085</v>
      </c>
      <c r="H263" s="217">
        <f t="shared" ref="H263:K263" si="26">+H259+H262</f>
        <v>4424.1229143191586</v>
      </c>
      <c r="I263" s="217">
        <f t="shared" si="26"/>
        <v>8131.3319073669736</v>
      </c>
      <c r="J263" s="217">
        <f t="shared" si="26"/>
        <v>13137.353855284355</v>
      </c>
      <c r="K263" s="217">
        <f t="shared" si="26"/>
        <v>22113.964593210574</v>
      </c>
    </row>
    <row r="265" spans="2:11" x14ac:dyDescent="0.4">
      <c r="B265" s="219" t="s">
        <v>96</v>
      </c>
      <c r="C265" s="219"/>
      <c r="D265" s="219"/>
      <c r="E265" s="219"/>
      <c r="F265" s="219"/>
      <c r="G265" s="220">
        <v>9713.1582594447173</v>
      </c>
      <c r="H265" s="220">
        <v>7494.408875535888</v>
      </c>
      <c r="I265" s="220">
        <v>9717.6654462138722</v>
      </c>
      <c r="J265" s="220">
        <v>10653.99975400125</v>
      </c>
      <c r="K265" s="220">
        <v>12598.43870008948</v>
      </c>
    </row>
    <row r="266" spans="2:11" x14ac:dyDescent="0.4">
      <c r="B266" s="219" t="s">
        <v>97</v>
      </c>
      <c r="C266" s="219"/>
      <c r="D266" s="219"/>
      <c r="E266" s="219"/>
      <c r="F266" s="219"/>
      <c r="G266" s="220">
        <v>400</v>
      </c>
      <c r="H266" s="220">
        <v>400</v>
      </c>
      <c r="I266" s="220">
        <v>400</v>
      </c>
      <c r="J266" s="220">
        <v>400</v>
      </c>
      <c r="K266" s="220">
        <v>400</v>
      </c>
    </row>
    <row r="267" spans="2:11" x14ac:dyDescent="0.4">
      <c r="B267" s="219" t="s">
        <v>98</v>
      </c>
      <c r="C267" s="219"/>
      <c r="D267" s="219"/>
      <c r="E267" s="219"/>
      <c r="F267" s="219"/>
      <c r="G267" s="220">
        <f>+$E$77</f>
        <v>400</v>
      </c>
      <c r="H267" s="220">
        <f>+$E$77</f>
        <v>400</v>
      </c>
      <c r="I267" s="220">
        <f>+$E$77</f>
        <v>400</v>
      </c>
      <c r="J267" s="220">
        <f>+$E$77</f>
        <v>400</v>
      </c>
      <c r="K267" s="220">
        <f>+$E$77</f>
        <v>400</v>
      </c>
    </row>
    <row r="268" spans="2:11" x14ac:dyDescent="0.4">
      <c r="B268" s="219" t="s">
        <v>99</v>
      </c>
      <c r="C268" s="219"/>
      <c r="D268" s="219"/>
      <c r="E268" s="219"/>
      <c r="F268" s="219"/>
      <c r="G268" s="220">
        <f>+(G267-G266)*G265/G266</f>
        <v>0</v>
      </c>
      <c r="H268" s="220">
        <f>+(H267-H266)*H265/H266</f>
        <v>0</v>
      </c>
      <c r="I268" s="220">
        <f>+(I267-I266)*I265/I266</f>
        <v>0</v>
      </c>
      <c r="J268" s="220">
        <f>+(J267-J266)*J265/J266</f>
        <v>0</v>
      </c>
      <c r="K268" s="220">
        <f>+(K267-K266)*K265/K266</f>
        <v>0</v>
      </c>
    </row>
    <row r="269" spans="2:11" x14ac:dyDescent="0.4">
      <c r="B269" s="219" t="s">
        <v>100</v>
      </c>
      <c r="C269" s="219"/>
      <c r="D269" s="219"/>
      <c r="E269" s="219"/>
      <c r="F269" s="219"/>
      <c r="G269" s="220">
        <f>+G265+G268</f>
        <v>9713.1582594447173</v>
      </c>
      <c r="H269" s="220">
        <f>+H265+H268</f>
        <v>7494.408875535888</v>
      </c>
      <c r="I269" s="220">
        <f>+I265+I268</f>
        <v>9717.6654462138722</v>
      </c>
      <c r="J269" s="220">
        <f>+J265+J268</f>
        <v>10653.99975400125</v>
      </c>
      <c r="K269" s="220">
        <f>+K265+K268</f>
        <v>12598.43870008948</v>
      </c>
    </row>
    <row r="272" spans="2:11" x14ac:dyDescent="0.4">
      <c r="E272" s="221" t="s">
        <v>101</v>
      </c>
      <c r="F272" s="222"/>
      <c r="G272" s="222"/>
      <c r="H272" s="222"/>
      <c r="I272" s="222"/>
      <c r="J272" s="223"/>
    </row>
    <row r="273" spans="5:10" x14ac:dyDescent="0.4">
      <c r="E273" s="256" t="s">
        <v>102</v>
      </c>
      <c r="F273" s="257"/>
      <c r="G273" s="224" t="s">
        <v>103</v>
      </c>
      <c r="H273" s="225" t="s">
        <v>104</v>
      </c>
      <c r="I273" s="226" t="s">
        <v>105</v>
      </c>
      <c r="J273" s="227" t="s">
        <v>106</v>
      </c>
    </row>
    <row r="274" spans="5:10" x14ac:dyDescent="0.4">
      <c r="E274" s="258" t="s">
        <v>107</v>
      </c>
      <c r="F274" s="259"/>
      <c r="G274" s="228">
        <v>-100</v>
      </c>
      <c r="H274" s="229">
        <v>-10</v>
      </c>
      <c r="I274" s="230">
        <v>0</v>
      </c>
      <c r="J274" s="231">
        <v>0</v>
      </c>
    </row>
    <row r="275" spans="5:10" x14ac:dyDescent="0.4">
      <c r="E275" s="258" t="s">
        <v>108</v>
      </c>
      <c r="F275" s="259"/>
      <c r="G275" s="228">
        <v>-50</v>
      </c>
      <c r="H275" s="229">
        <v>-5</v>
      </c>
      <c r="I275" s="230">
        <v>1</v>
      </c>
      <c r="J275" s="231">
        <v>200</v>
      </c>
    </row>
    <row r="276" spans="5:10" x14ac:dyDescent="0.4">
      <c r="E276" s="258" t="s">
        <v>109</v>
      </c>
      <c r="F276" s="259"/>
      <c r="G276" s="232">
        <v>0</v>
      </c>
      <c r="H276" s="229">
        <v>-2</v>
      </c>
      <c r="I276" s="230">
        <v>2</v>
      </c>
      <c r="J276" s="233">
        <v>400</v>
      </c>
    </row>
    <row r="277" spans="5:10" x14ac:dyDescent="0.4">
      <c r="E277" s="258" t="s">
        <v>61</v>
      </c>
      <c r="F277" s="259"/>
      <c r="G277" s="228">
        <v>50</v>
      </c>
      <c r="H277" s="234">
        <v>0</v>
      </c>
      <c r="I277" s="235">
        <v>3.3</v>
      </c>
      <c r="J277" s="231">
        <v>600</v>
      </c>
    </row>
    <row r="278" spans="5:10" x14ac:dyDescent="0.4">
      <c r="E278" s="258" t="s">
        <v>110</v>
      </c>
      <c r="F278" s="259"/>
      <c r="G278" s="228">
        <v>100</v>
      </c>
      <c r="H278" s="229">
        <v>2</v>
      </c>
      <c r="I278" s="230">
        <v>4</v>
      </c>
      <c r="J278" s="231">
        <v>800</v>
      </c>
    </row>
    <row r="279" spans="5:10" x14ac:dyDescent="0.4">
      <c r="E279" s="258" t="s">
        <v>111</v>
      </c>
      <c r="F279" s="259"/>
      <c r="G279" s="236"/>
      <c r="H279" s="229">
        <v>5</v>
      </c>
      <c r="I279" s="230">
        <v>5</v>
      </c>
      <c r="J279" s="237"/>
    </row>
    <row r="280" spans="5:10" x14ac:dyDescent="0.4">
      <c r="E280" s="260" t="s">
        <v>112</v>
      </c>
      <c r="F280" s="261"/>
      <c r="G280" s="238"/>
      <c r="H280" s="239">
        <v>10</v>
      </c>
      <c r="I280" s="240">
        <v>6</v>
      </c>
      <c r="J280" s="241"/>
    </row>
    <row r="282" spans="5:10" x14ac:dyDescent="0.4">
      <c r="E282" s="221" t="s">
        <v>113</v>
      </c>
      <c r="F282" s="222"/>
      <c r="G282" s="222"/>
      <c r="H282" s="222"/>
      <c r="I282" s="222"/>
      <c r="J282" s="223"/>
    </row>
    <row r="283" spans="5:10" x14ac:dyDescent="0.4">
      <c r="E283" s="251" t="s">
        <v>108</v>
      </c>
      <c r="F283" s="252"/>
      <c r="G283" s="197">
        <f t="shared" ref="G283:G288" si="27">+J140</f>
        <v>19.035993639394722</v>
      </c>
    </row>
    <row r="284" spans="5:10" ht="18.45" x14ac:dyDescent="0.5">
      <c r="E284" s="247" t="s">
        <v>109</v>
      </c>
      <c r="F284" s="248"/>
      <c r="G284" s="197">
        <f t="shared" si="27"/>
        <v>23.667994072267113</v>
      </c>
      <c r="H284" s="242"/>
      <c r="I284" s="242"/>
      <c r="J284" s="242"/>
    </row>
    <row r="285" spans="5:10" x14ac:dyDescent="0.4">
      <c r="E285" s="247" t="s">
        <v>61</v>
      </c>
      <c r="F285" s="248"/>
      <c r="G285" s="197">
        <f t="shared" si="27"/>
        <v>24.81920097759674</v>
      </c>
      <c r="H285" s="197"/>
    </row>
    <row r="286" spans="5:10" x14ac:dyDescent="0.4">
      <c r="E286" s="247" t="s">
        <v>110</v>
      </c>
      <c r="F286" s="248"/>
      <c r="G286" s="197">
        <f t="shared" si="27"/>
        <v>27.111626273639349</v>
      </c>
      <c r="H286" s="197"/>
    </row>
    <row r="287" spans="5:10" x14ac:dyDescent="0.4">
      <c r="E287" s="247" t="s">
        <v>111</v>
      </c>
      <c r="F287" s="248"/>
      <c r="G287" s="197">
        <f t="shared" si="27"/>
        <v>29.412477366416894</v>
      </c>
      <c r="H287" s="197"/>
    </row>
    <row r="288" spans="5:10" x14ac:dyDescent="0.4">
      <c r="E288" s="249" t="s">
        <v>112</v>
      </c>
      <c r="F288" s="250"/>
      <c r="G288" s="197">
        <f t="shared" si="27"/>
        <v>35.134577485714281</v>
      </c>
      <c r="H288" s="197"/>
    </row>
  </sheetData>
  <sheetProtection algorithmName="SHA-512" hashValue="yDB39pVHiqWOa8/WIx28ppvb59YMnzpeSqhEaHCx1fVQmPEgWdaCsVN8558XNaIlf0NYa8sxFMN8deU6+ymp/Q==" saltValue="4cCxaRyh2wYsPfZXuk9vWg==" spinCount="100000" sheet="1" objects="1" scenarios="1"/>
  <mergeCells count="29">
    <mergeCell ref="C143:D144"/>
    <mergeCell ref="B74:D74"/>
    <mergeCell ref="G74:K74"/>
    <mergeCell ref="B75:D75"/>
    <mergeCell ref="G75:K75"/>
    <mergeCell ref="B76:D76"/>
    <mergeCell ref="G76:K76"/>
    <mergeCell ref="B77:D77"/>
    <mergeCell ref="G77:K77"/>
    <mergeCell ref="C139:D139"/>
    <mergeCell ref="C140:D140"/>
    <mergeCell ref="C141:D142"/>
    <mergeCell ref="E283:F283"/>
    <mergeCell ref="C145:D145"/>
    <mergeCell ref="B161:D161"/>
    <mergeCell ref="G161:K161"/>
    <mergeCell ref="E273:F273"/>
    <mergeCell ref="E274:F274"/>
    <mergeCell ref="E275:F275"/>
    <mergeCell ref="E276:F276"/>
    <mergeCell ref="E277:F277"/>
    <mergeCell ref="E278:F278"/>
    <mergeCell ref="E279:F279"/>
    <mergeCell ref="E280:F280"/>
    <mergeCell ref="E284:F284"/>
    <mergeCell ref="E285:F285"/>
    <mergeCell ref="E286:F286"/>
    <mergeCell ref="E287:F287"/>
    <mergeCell ref="E288:F288"/>
  </mergeCells>
  <conditionalFormatting sqref="G274:G278">
    <cfRule type="top10" dxfId="0" priority="1" percent="1" rank="10"/>
  </conditionalFormatting>
  <dataValidations count="6">
    <dataValidation type="list" allowBlank="1" showInputMessage="1" showErrorMessage="1" sqref="E74" xr:uid="{2C418F7B-B853-4D34-AB85-EC6924E8F011}">
      <formula1>$G$274:$G$278</formula1>
    </dataValidation>
    <dataValidation type="list" allowBlank="1" showInputMessage="1" showErrorMessage="1" sqref="E75" xr:uid="{E1BA3ABA-E4FF-452D-A4C5-8CDC3C7E0E11}">
      <formula1>$H$274:$H$280</formula1>
    </dataValidation>
    <dataValidation type="list" allowBlank="1" showInputMessage="1" showErrorMessage="1" sqref="E76" xr:uid="{7A1E8BDA-291F-48C1-A6EB-5E3D97967CD3}">
      <formula1>$I$274:$I$280</formula1>
    </dataValidation>
    <dataValidation type="list" allowBlank="1" showInputMessage="1" showErrorMessage="1" sqref="E164 E115:E125 E77:E90 E46:E61" xr:uid="{019BA13C-73CE-4EA7-AF8F-D51164DF6459}">
      <formula1>$J$274:$J$278</formula1>
    </dataValidation>
    <dataValidation type="list" allowBlank="1" showInputMessage="1" showErrorMessage="1" sqref="E161" xr:uid="{84127CB2-77B0-4D6F-8800-2844240F01C4}">
      <formula1>$E$274:$E$280</formula1>
    </dataValidation>
    <dataValidation type="list" allowBlank="1" showInputMessage="1" showErrorMessage="1" sqref="E62" xr:uid="{5B54C38E-7CD6-4AA1-A08F-6903304881B1}">
      <formula1>$J$282:$J$286</formula1>
    </dataValidation>
  </dataValidations>
  <pageMargins left="0.70866141732283472" right="0.70866141732283472" top="0.39370078740157483" bottom="0.39370078740157483" header="0.31496062992125984" footer="0.31496062992125984"/>
  <pageSetup paperSize="9" scale="71" fitToHeight="5" orientation="portrait" r:id="rId1"/>
  <rowBreaks count="3" manualBreakCount="3">
    <brk id="64" max="10" man="1"/>
    <brk id="115" max="10" man="1"/>
    <brk id="175" max="10" man="1"/>
  </rowBreaks>
  <ignoredErrors>
    <ignoredError sqref="E190:I190" formula="1"/>
  </ignoredErrors>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Interaktiv BY</vt:lpstr>
      <vt:lpstr>'Interaktiv BY'!Druckbereich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Hofmann, Guido (LfL)</dc:creator>
  <cp:lastModifiedBy>Hofmann, Guido (LfL)</cp:lastModifiedBy>
  <dcterms:created xsi:type="dcterms:W3CDTF">2024-07-04T12:09:11Z</dcterms:created>
  <dcterms:modified xsi:type="dcterms:W3CDTF">2024-08-06T13:36:31Z</dcterms:modified>
</cp:coreProperties>
</file>