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LfL\OrgEinheiten\IBA\AB4\4a Milch\Buchführungsauswertung\5 BY ALLE - Gruppen+Jahre+Gewinnverwendung\"/>
    </mc:Choice>
  </mc:AlternateContent>
  <xr:revisionPtr revIDLastSave="0" documentId="13_ncr:1_{0BCCF25A-A42F-40CA-A3D6-3D7798B3C9A5}" xr6:coauthVersionLast="47" xr6:coauthVersionMax="47" xr10:uidLastSave="{00000000-0000-0000-0000-000000000000}"/>
  <bookViews>
    <workbookView xWindow="-110" yWindow="-110" windowWidth="41180" windowHeight="21360" xr2:uid="{8BB81FE1-D543-40A9-96C1-165E276FCFAF}"/>
  </bookViews>
  <sheets>
    <sheet name="Stundenlohn der Milchbauern" sheetId="1" r:id="rId1"/>
  </sheets>
  <definedNames>
    <definedName name="_UEB1" localSheetId="0">#REF!</definedName>
    <definedName name="_UEB1">#REF!</definedName>
    <definedName name="_UEB2" localSheetId="0">#REF!</definedName>
    <definedName name="_UEB2">#REF!</definedName>
    <definedName name="BLATT1" localSheetId="0">#REF!</definedName>
    <definedName name="BLATT1">#REF!</definedName>
    <definedName name="BLATT2">#REF!</definedName>
    <definedName name="BLATT3">#REF!</definedName>
    <definedName name="BLATT4">#REF!</definedName>
    <definedName name="BLATT5">#REF!</definedName>
    <definedName name="BLATT7">#REF!</definedName>
    <definedName name="_xlnm.Print_Area" localSheetId="0">'Stundenlohn der Milchbauern'!$A$1:$K$240</definedName>
    <definedName name="DRUCKE" localSheetId="0">#REF!</definedName>
    <definedName name="DRUCKE">#REF!</definedName>
    <definedName name="JAHRB" localSheetId="0">#REF!</definedName>
    <definedName name="JAHR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6" i="1" l="1"/>
  <c r="J266" i="1"/>
  <c r="I266" i="1"/>
  <c r="H266" i="1"/>
  <c r="H267" i="1" s="1"/>
  <c r="H268" i="1" s="1"/>
  <c r="H85" i="1" s="1"/>
  <c r="G266" i="1"/>
  <c r="G267" i="1"/>
  <c r="G268" i="1" s="1"/>
  <c r="G85" i="1" s="1"/>
  <c r="K260" i="1"/>
  <c r="J260" i="1"/>
  <c r="J261" i="1" s="1"/>
  <c r="J262" i="1" s="1"/>
  <c r="J84" i="1" s="1"/>
  <c r="I260" i="1"/>
  <c r="H260" i="1"/>
  <c r="G260" i="1"/>
  <c r="K57" i="1"/>
  <c r="I57" i="1"/>
  <c r="H57" i="1"/>
  <c r="G57" i="1"/>
  <c r="K255" i="1"/>
  <c r="J255" i="1"/>
  <c r="I255" i="1"/>
  <c r="H255" i="1"/>
  <c r="G255" i="1"/>
  <c r="K53" i="1"/>
  <c r="J53" i="1"/>
  <c r="I53" i="1"/>
  <c r="G53" i="1"/>
  <c r="K248" i="1"/>
  <c r="J248" i="1"/>
  <c r="I248" i="1"/>
  <c r="I250" i="1" s="1"/>
  <c r="H248" i="1"/>
  <c r="H250" i="1" s="1"/>
  <c r="G248" i="1"/>
  <c r="J52" i="1"/>
  <c r="I52" i="1"/>
  <c r="H52" i="1"/>
  <c r="I188" i="1"/>
  <c r="H188" i="1"/>
  <c r="G188" i="1"/>
  <c r="F188" i="1"/>
  <c r="E188" i="1"/>
  <c r="H168" i="1"/>
  <c r="G166" i="1"/>
  <c r="D164" i="1"/>
  <c r="J144" i="1"/>
  <c r="P263" i="1" s="1"/>
  <c r="G144" i="1"/>
  <c r="G143" i="1"/>
  <c r="J143" i="1" s="1"/>
  <c r="P262" i="1" s="1"/>
  <c r="J142" i="1"/>
  <c r="P261" i="1" s="1"/>
  <c r="G142" i="1"/>
  <c r="G141" i="1"/>
  <c r="J141" i="1" s="1"/>
  <c r="P260" i="1" s="1"/>
  <c r="J140" i="1"/>
  <c r="P259" i="1" s="1"/>
  <c r="G140" i="1"/>
  <c r="G139" i="1"/>
  <c r="J139" i="1" s="1"/>
  <c r="P258" i="1" s="1"/>
  <c r="I90" i="1"/>
  <c r="H90" i="1"/>
  <c r="G90" i="1"/>
  <c r="F90" i="1"/>
  <c r="E90" i="1"/>
  <c r="K87" i="1"/>
  <c r="G87" i="1"/>
  <c r="K58" i="1"/>
  <c r="I58" i="1"/>
  <c r="H58" i="1"/>
  <c r="G58" i="1"/>
  <c r="J57" i="1"/>
  <c r="H53" i="1"/>
  <c r="K52" i="1"/>
  <c r="G52" i="1"/>
  <c r="K50" i="1"/>
  <c r="I216" i="1" s="1"/>
  <c r="K49" i="1"/>
  <c r="I215" i="1" s="1"/>
  <c r="G49" i="1"/>
  <c r="E215" i="1" s="1"/>
  <c r="I214" i="1"/>
  <c r="J87" i="1"/>
  <c r="I166" i="1"/>
  <c r="E214" i="1"/>
  <c r="K168" i="1"/>
  <c r="H213" i="1"/>
  <c r="F213" i="1"/>
  <c r="G168" i="1"/>
  <c r="J55" i="1" l="1"/>
  <c r="J56" i="1" s="1"/>
  <c r="I55" i="1"/>
  <c r="I256" i="1"/>
  <c r="I81" i="1" s="1"/>
  <c r="G261" i="1"/>
  <c r="G262" i="1" s="1"/>
  <c r="G84" i="1" s="1"/>
  <c r="K261" i="1"/>
  <c r="I267" i="1"/>
  <c r="I268" i="1" s="1"/>
  <c r="I85" i="1" s="1"/>
  <c r="G50" i="1"/>
  <c r="E216" i="1" s="1"/>
  <c r="I60" i="1"/>
  <c r="J166" i="1"/>
  <c r="J256" i="1"/>
  <c r="J81" i="1" s="1"/>
  <c r="J267" i="1"/>
  <c r="J268" i="1" s="1"/>
  <c r="J85" i="1" s="1"/>
  <c r="J50" i="1"/>
  <c r="H216" i="1" s="1"/>
  <c r="J60" i="1"/>
  <c r="K166" i="1"/>
  <c r="I261" i="1"/>
  <c r="I262" i="1" s="1"/>
  <c r="I84" i="1" s="1"/>
  <c r="H256" i="1"/>
  <c r="H81" i="1" s="1"/>
  <c r="J250" i="1"/>
  <c r="I251" i="1"/>
  <c r="I80" i="1" s="1"/>
  <c r="G250" i="1"/>
  <c r="K250" i="1"/>
  <c r="K251" i="1" s="1"/>
  <c r="K80" i="1" s="1"/>
  <c r="I59" i="1"/>
  <c r="G55" i="1"/>
  <c r="K55" i="1"/>
  <c r="K56" i="1" s="1"/>
  <c r="K262" i="1"/>
  <c r="K84" i="1" s="1"/>
  <c r="H55" i="1"/>
  <c r="H59" i="1" s="1"/>
  <c r="H61" i="1" s="1"/>
  <c r="J251" i="1"/>
  <c r="J80" i="1" s="1"/>
  <c r="J82" i="1" s="1"/>
  <c r="I50" i="1"/>
  <c r="G216" i="1" s="1"/>
  <c r="I168" i="1"/>
  <c r="G213" i="1"/>
  <c r="H60" i="1"/>
  <c r="H87" i="1"/>
  <c r="H49" i="1"/>
  <c r="F215" i="1" s="1"/>
  <c r="F214" i="1"/>
  <c r="H166" i="1"/>
  <c r="I56" i="1"/>
  <c r="G251" i="1"/>
  <c r="G80" i="1" s="1"/>
  <c r="K164" i="1"/>
  <c r="G164" i="1"/>
  <c r="J164" i="1"/>
  <c r="I164" i="1"/>
  <c r="H164" i="1"/>
  <c r="H56" i="1"/>
  <c r="H251" i="1"/>
  <c r="H80" i="1" s="1"/>
  <c r="G214" i="1"/>
  <c r="I49" i="1"/>
  <c r="G215" i="1" s="1"/>
  <c r="H50" i="1"/>
  <c r="F216" i="1" s="1"/>
  <c r="G60" i="1"/>
  <c r="K60" i="1"/>
  <c r="I87" i="1"/>
  <c r="J168" i="1"/>
  <c r="E213" i="1"/>
  <c r="I213" i="1"/>
  <c r="H214" i="1"/>
  <c r="G256" i="1"/>
  <c r="G81" i="1" s="1"/>
  <c r="K256" i="1"/>
  <c r="K81" i="1" s="1"/>
  <c r="H261" i="1"/>
  <c r="H262" i="1" s="1"/>
  <c r="H84" i="1" s="1"/>
  <c r="J49" i="1"/>
  <c r="H215" i="1" s="1"/>
  <c r="J58" i="1"/>
  <c r="J59" i="1" s="1"/>
  <c r="J61" i="1" s="1"/>
  <c r="K267" i="1"/>
  <c r="K268" i="1" s="1"/>
  <c r="K85" i="1" s="1"/>
  <c r="H82" i="1" l="1"/>
  <c r="I82" i="1"/>
  <c r="I83" i="1" s="1"/>
  <c r="I61" i="1"/>
  <c r="I163" i="1" s="1"/>
  <c r="G59" i="1"/>
  <c r="G61" i="1" s="1"/>
  <c r="G56" i="1"/>
  <c r="I86" i="1"/>
  <c r="I88" i="1" s="1"/>
  <c r="G92" i="1" s="1"/>
  <c r="K59" i="1"/>
  <c r="K61" i="1" s="1"/>
  <c r="K163" i="1" s="1"/>
  <c r="K82" i="1"/>
  <c r="K86" i="1" s="1"/>
  <c r="K88" i="1" s="1"/>
  <c r="I92" i="1" s="1"/>
  <c r="H163" i="1"/>
  <c r="F91" i="1"/>
  <c r="J165" i="1"/>
  <c r="J167" i="1" s="1"/>
  <c r="J169" i="1" s="1"/>
  <c r="J171" i="1" s="1"/>
  <c r="H190" i="1"/>
  <c r="E190" i="1"/>
  <c r="G82" i="1"/>
  <c r="H83" i="1"/>
  <c r="H86" i="1"/>
  <c r="H88" i="1" s="1"/>
  <c r="F92" i="1" s="1"/>
  <c r="H165" i="1"/>
  <c r="H167" i="1" s="1"/>
  <c r="H169" i="1" s="1"/>
  <c r="H171" i="1" s="1"/>
  <c r="F190" i="1"/>
  <c r="I190" i="1"/>
  <c r="J83" i="1"/>
  <c r="J86" i="1"/>
  <c r="J88" i="1" s="1"/>
  <c r="H92" i="1" s="1"/>
  <c r="H91" i="1"/>
  <c r="J163" i="1"/>
  <c r="G190" i="1"/>
  <c r="I165" i="1" l="1"/>
  <c r="I167" i="1" s="1"/>
  <c r="I169" i="1" s="1"/>
  <c r="I171" i="1" s="1"/>
  <c r="I91" i="1"/>
  <c r="G91" i="1"/>
  <c r="K165" i="1"/>
  <c r="K167" i="1" s="1"/>
  <c r="K169" i="1" s="1"/>
  <c r="K171" i="1" s="1"/>
  <c r="I189" i="1" s="1"/>
  <c r="K83" i="1"/>
  <c r="G86" i="1"/>
  <c r="G88" i="1" s="1"/>
  <c r="E92" i="1" s="1"/>
  <c r="G83" i="1"/>
  <c r="H189" i="1"/>
  <c r="J172" i="1"/>
  <c r="E91" i="1"/>
  <c r="G163" i="1"/>
  <c r="H172" i="1"/>
  <c r="F189" i="1"/>
  <c r="G165" i="1"/>
  <c r="G167" i="1" s="1"/>
  <c r="G169" i="1" s="1"/>
  <c r="G171" i="1" s="1"/>
  <c r="G189" i="1"/>
  <c r="I172" i="1"/>
  <c r="K172" i="1" l="1"/>
  <c r="G172" i="1"/>
  <c r="E189" i="1"/>
</calcChain>
</file>

<file path=xl/sharedStrings.xml><?xml version="1.0" encoding="utf-8"?>
<sst xmlns="http://schemas.openxmlformats.org/spreadsheetml/2006/main" count="187" uniqueCount="121">
  <si>
    <t xml:space="preserve"> </t>
  </si>
  <si>
    <t>Interaktive Anwendung:</t>
  </si>
  <si>
    <t>Was verdienen unsere Milchviehbetriebe in Bayern?</t>
  </si>
  <si>
    <t>Was ist mir die regionale Milch aus kleinen Kuhställen wert?</t>
  </si>
  <si>
    <t>Die Rechnung für die Unternehmerfamilie:</t>
  </si>
  <si>
    <t>BMEL-Testbetriebsbuchführung Deutschland</t>
  </si>
  <si>
    <t>Bayern 
Ø 52 Kühe</t>
  </si>
  <si>
    <t>18 Kühe</t>
  </si>
  <si>
    <t>39 Kühe</t>
  </si>
  <si>
    <t>60 Kühe</t>
  </si>
  <si>
    <t>94 Kühe</t>
  </si>
  <si>
    <t>Verkaufte Milch</t>
  </si>
  <si>
    <t>Geleistete Familienarbeitsstunden</t>
  </si>
  <si>
    <t>Familienarbeitsstunden / Milchkuh</t>
  </si>
  <si>
    <t>Verkaufte Milch / Familienarbeitsstunde</t>
  </si>
  <si>
    <t>Jährlicher Gewinn ohne erhaltene Prämienzahlungen</t>
  </si>
  <si>
    <t>€/Jahr</t>
  </si>
  <si>
    <t xml:space="preserve"> + Erhaltene Fördermittel (Zulagen und Zuschusse)</t>
  </si>
  <si>
    <t xml:space="preserve">         nachrichtlich: Prämienanteil am Gewinn</t>
  </si>
  <si>
    <t>%</t>
  </si>
  <si>
    <t>Gewinn incl. Prämien</t>
  </si>
  <si>
    <t xml:space="preserve">        nachrichtlich: Gewinn pro Milchkuh</t>
  </si>
  <si>
    <t>€/Kuh</t>
  </si>
  <si>
    <t xml:space="preserve"> - Zinsansatz für das Eigenkapital (ohne eigene Fläche)</t>
  </si>
  <si>
    <t xml:space="preserve"> - Pachtanatz für die eigene Fläche</t>
  </si>
  <si>
    <t xml:space="preserve"> = Arbeitslohn der Unternehmerfamilie</t>
  </si>
  <si>
    <t xml:space="preserve"> / geleistete Familienarbeitsstunden</t>
  </si>
  <si>
    <t>h/Jahr</t>
  </si>
  <si>
    <t xml:space="preserve"> = Stundenlohn der Unternehmerfamilie</t>
  </si>
  <si>
    <t>€/h</t>
  </si>
  <si>
    <t>Interaktiv: Wie ändert sich der Stundenlohn, wenn die einzelnen Parameter verändert werden?</t>
  </si>
  <si>
    <t>Dropdown-Menü durch Klick in die Zelle</t>
  </si>
  <si>
    <t>Veränderung:</t>
  </si>
  <si>
    <t>Infofenster:</t>
  </si>
  <si>
    <t>Änderung der Prämienzahlung 
durch EU, Bund und Bayern</t>
  </si>
  <si>
    <t>Wie hoch soll der Staat und die EU unsere Milchbauern fördern? Steuergelder von uns für die Bauern und letztendlich auch  für unseren günstigen Milcheinkauf. Oder dient die Förderung auch einer weltweit  konkurrrenzfähigen bayerischen Milchproduktion?</t>
  </si>
  <si>
    <t>Änderung beim Erzeugermilchpreis 
für den Bauern:</t>
  </si>
  <si>
    <t>ct/kg</t>
  </si>
  <si>
    <t>Was soll die Molkerei dem Bauern mehr oder weniger bezahlen? Das ändert den Gewinn beim Bauern, aber auch meinen  Preis im Geschäft. Allerdings: Wenn der Preis höher ist als der Milchpreis im Nachbarland + Transportkosten, dann drückt die Milch aus dem Ausland in unseren Einzelhandel. Zahlt die Molkerei zu wenig für den Rohstoff Milch, dann  sterben die Milchviehbetriebe.</t>
  </si>
  <si>
    <t>Welcher Zinsansatz für das Eigenkapital (ohne eigene Fläche)?</t>
  </si>
  <si>
    <t>Voreingestellt sind 2 %. Wäre das Geld nicht im Unternehmen gebunden, könnte es in Aktien, Immobilien und festverzinslichen Wertpapieren angelegt werden. Umso höher der Gewinnanspruch für das Kapital, umso weniger bleibt dann für die eigene Arbeit.</t>
  </si>
  <si>
    <t>Welcher Pachtansatz für die 
eigene Fläche?</t>
  </si>
  <si>
    <t>€/ha</t>
  </si>
  <si>
    <t>Voreingestellt sind 500 € pro Hektar eigener Fläche. Bauern verkaufen ihre Flächen selten. Nicht benötigte Fläche wird meist nur verpachtet. 500 € Pacht / Hektar enspricht bei 5 €/m² Marktpreis einer Verzinsung von 1 % (10.000 m²/ha). Umso höher die  mögliche Pachteinnahme, desto reizvoller ist die Betriebsaufgabe.</t>
  </si>
  <si>
    <t xml:space="preserve">   nachrichtlich: Gewinn pro Milchkuh</t>
  </si>
  <si>
    <t>€/FamAkh - vor Änderung</t>
  </si>
  <si>
    <t>€/FamAkh - nach Änderung</t>
  </si>
  <si>
    <t>BY Ø 52 K</t>
  </si>
  <si>
    <t>Interaktiv: Wie ändert sich mein Verbrauchermilchpreis,  wenn ein einheitlicher Stundenlohn bezahlt wird?</t>
  </si>
  <si>
    <r>
      <t xml:space="preserve">Qualifikationsstufe </t>
    </r>
    <r>
      <rPr>
        <vertAlign val="superscript"/>
        <sz val="11"/>
        <color theme="1"/>
        <rFont val="Calibri"/>
        <family val="2"/>
        <scheme val="minor"/>
      </rPr>
      <t>1)</t>
    </r>
  </si>
  <si>
    <t>Selbständiges Arbeiten?</t>
  </si>
  <si>
    <r>
      <t xml:space="preserve">Bruttolohn </t>
    </r>
    <r>
      <rPr>
        <vertAlign val="superscript"/>
        <sz val="11"/>
        <color theme="1"/>
        <rFont val="Calibri"/>
        <family val="2"/>
        <scheme val="minor"/>
      </rPr>
      <t>1)</t>
    </r>
    <r>
      <rPr>
        <sz val="11"/>
        <color theme="1"/>
        <rFont val="Calibri"/>
        <family val="2"/>
        <scheme val="minor"/>
      </rPr>
      <t xml:space="preserve">
€/h</t>
    </r>
  </si>
  <si>
    <r>
      <t xml:space="preserve">Personal-kosten €/h bezahlt </t>
    </r>
    <r>
      <rPr>
        <vertAlign val="superscript"/>
        <sz val="11"/>
        <color theme="1"/>
        <rFont val="Calibri"/>
        <family val="2"/>
        <scheme val="minor"/>
      </rPr>
      <t>2)</t>
    </r>
  </si>
  <si>
    <r>
      <t>Bezahlte Stunden</t>
    </r>
    <r>
      <rPr>
        <vertAlign val="superscript"/>
        <sz val="11"/>
        <color theme="1"/>
        <rFont val="Calibri"/>
        <family val="2"/>
        <scheme val="minor"/>
      </rPr>
      <t xml:space="preserve"> 3)</t>
    </r>
    <r>
      <rPr>
        <sz val="11"/>
        <color theme="1"/>
        <rFont val="Calibri"/>
        <family val="2"/>
        <scheme val="minor"/>
      </rPr>
      <t xml:space="preserve">
h/Jahr</t>
    </r>
  </si>
  <si>
    <r>
      <t xml:space="preserve">Gearbeitete Stunden </t>
    </r>
    <r>
      <rPr>
        <vertAlign val="superscript"/>
        <sz val="11"/>
        <color theme="1"/>
        <rFont val="Calibri"/>
        <family val="2"/>
        <scheme val="minor"/>
      </rPr>
      <t>4)</t>
    </r>
    <r>
      <rPr>
        <sz val="11"/>
        <color theme="1"/>
        <rFont val="Calibri"/>
        <family val="2"/>
        <scheme val="minor"/>
      </rPr>
      <t xml:space="preserve">
h/Jahr</t>
    </r>
  </si>
  <si>
    <t>Personal-kosten
€/h Arbeit</t>
  </si>
  <si>
    <t>Ungelernter Arbeiter</t>
  </si>
  <si>
    <t>Nein</t>
  </si>
  <si>
    <r>
      <t xml:space="preserve">Geselle
</t>
    </r>
    <r>
      <rPr>
        <sz val="9"/>
        <color theme="1"/>
        <rFont val="Calibri"/>
        <family val="2"/>
        <scheme val="minor"/>
      </rPr>
      <t>Landwirtschaftliche Lehre</t>
    </r>
  </si>
  <si>
    <t>Ja</t>
  </si>
  <si>
    <r>
      <t xml:space="preserve">Fachschule
</t>
    </r>
    <r>
      <rPr>
        <sz val="9"/>
        <color theme="1"/>
        <rFont val="Calibri"/>
        <family val="2"/>
        <scheme val="minor"/>
      </rPr>
      <t>Meister, Techniker, Betriebswirt</t>
    </r>
  </si>
  <si>
    <r>
      <t xml:space="preserve">Leitende Funktion
</t>
    </r>
    <r>
      <rPr>
        <sz val="9"/>
        <color theme="1"/>
        <rFont val="Calibri"/>
        <family val="2"/>
        <scheme val="minor"/>
      </rPr>
      <t>incl. Hochschul- und FH-Absoventen</t>
    </r>
  </si>
  <si>
    <t xml:space="preserve">   1) Quelle: Tarifvertrag für Arbeitnehmer in der Land- und Forstwirtschaft Bayern (Rahmen-V.  01.05.2018, Entgelt-V. 01.01.2022)</t>
  </si>
  <si>
    <t xml:space="preserve">   2) Bruttolohn zzgl. 21 % Arbeitgeberanteile für Sozialversicherung und Umlagen.</t>
  </si>
  <si>
    <t xml:space="preserve">   3) 2.088 h/Jahr lt. Tarifvertrag. Entspricht einer 40 Stunden-Woche  365,25 Tagen/Jahr).</t>
  </si>
  <si>
    <t xml:space="preserve">   4) Tatsächlich produktiv geleistete Stunden nach Abzug Urlaub, Feiertage und Krankheit.</t>
  </si>
  <si>
    <t>Welches Lohnniveau soll der 
Landwirt als Unternehmer haben?</t>
  </si>
  <si>
    <t>Geselle - TOP</t>
  </si>
  <si>
    <t>Was bin ich als Verbraucher bereit, für meine regionale Milch zu bezahlen? Ist es zu wenig, verdienen die Milchbauern nicht genug und schließen den Kuhstall. Dann kommt die Milch aus dem Ausland. Auch hat die Milch aus kleinen Kuhherden höhere Produktionskosten.</t>
  </si>
  <si>
    <t>Bayern Ø 52 Kühe</t>
  </si>
  <si>
    <r>
      <t>Bisheriger Stundenlohn (</t>
    </r>
    <r>
      <rPr>
        <sz val="11"/>
        <color theme="1"/>
        <rFont val="Calibri"/>
        <family val="2"/>
      </rPr>
      <t>Ø 5 Jahre)</t>
    </r>
  </si>
  <si>
    <t>Gewähltes Lohnniveau:</t>
  </si>
  <si>
    <t>Differenz zur bisherigen Stundenverwertung</t>
  </si>
  <si>
    <t xml:space="preserve"> x geleistete Familien-Arbeitsstunden</t>
  </si>
  <si>
    <t xml:space="preserve"> = Notwendige Gewinnänderung</t>
  </si>
  <si>
    <t xml:space="preserve"> / Verkaufte Milch</t>
  </si>
  <si>
    <t>kg/Jahr</t>
  </si>
  <si>
    <t xml:space="preserve"> = Notwendiger Brutto-Zuschlag / kg verkaufte Milch</t>
  </si>
  <si>
    <t xml:space="preserve"> + Verbrauchermilchpreis (LEH) bisher (5-Jahres-Mittel)</t>
  </si>
  <si>
    <t xml:space="preserve"> = neuer Verbrauchermilchpreis</t>
  </si>
  <si>
    <t xml:space="preserve"> Verbrauchermilchpreisänderung</t>
  </si>
  <si>
    <t xml:space="preserve">Datengrundlage: BMEL-Testbetriebsnetz Bayern, fünfjähriger Durchschnitt 16/17 - 20/21, spezialisierte Milchviehbetriebe, konventionell, netto. </t>
  </si>
  <si>
    <t>Verbrauchermilchpreis (ct/kg)</t>
  </si>
  <si>
    <t>Familienstundenlohn (€/h)</t>
  </si>
  <si>
    <t>kg/Betrieb</t>
  </si>
  <si>
    <t>FamAkh/B.</t>
  </si>
  <si>
    <t>FamAkh/Kuh</t>
  </si>
  <si>
    <t>kg/FamAkh</t>
  </si>
  <si>
    <t>Milchkühe</t>
  </si>
  <si>
    <t>Erzeugermilchpreisänderung:</t>
  </si>
  <si>
    <t>Veränderung - Auswahl für das Pulldown-Menü</t>
  </si>
  <si>
    <t>Änderung (ct/kg Milch)</t>
  </si>
  <si>
    <t>Lohnniveau</t>
  </si>
  <si>
    <t>Prämien</t>
  </si>
  <si>
    <t>ErzM-Preis</t>
  </si>
  <si>
    <t>Zinsansatz</t>
  </si>
  <si>
    <t>Pachtansatz</t>
  </si>
  <si>
    <t>Verkaufte Milch (kg)</t>
  </si>
  <si>
    <t>wie bisher</t>
  </si>
  <si>
    <t>Gewinnveränderung (vor Prämien)</t>
  </si>
  <si>
    <t>ungelernt</t>
  </si>
  <si>
    <t>Gewinn nach Änderung (vor Prämien)</t>
  </si>
  <si>
    <t>Geselle - einfach</t>
  </si>
  <si>
    <t>Prämienänderung:</t>
  </si>
  <si>
    <t>Fachschule - einfach</t>
  </si>
  <si>
    <t>Erhaltene Fördermittel vor Änderung (€)</t>
  </si>
  <si>
    <t>Fachschule - TOP</t>
  </si>
  <si>
    <t>Änderung (%)</t>
  </si>
  <si>
    <t>Leitende Funktion</t>
  </si>
  <si>
    <t>Prämien nach Änderung (€)</t>
  </si>
  <si>
    <t>Personalkosten - Abgriff über S-Verweis nach Pulldown-Auswahl</t>
  </si>
  <si>
    <t>Zinsansatz für das Eigenkapital vor Änderung (€)</t>
  </si>
  <si>
    <t>Zinsansatz (%) bisher</t>
  </si>
  <si>
    <t>Zinsansatz (%) neu</t>
  </si>
  <si>
    <t>Zinsansatzänderung gesamt (€)</t>
  </si>
  <si>
    <t>Zinsansatz gesamt nach Änderung (€)</t>
  </si>
  <si>
    <t>Pachtanatz gesamt vor Änderung (€)</t>
  </si>
  <si>
    <t>Pachtanatz/ha bisher (€)</t>
  </si>
  <si>
    <t>Pachtansatz/ha neu (€)</t>
  </si>
  <si>
    <t>Pachtansatzänderung gesamt (€)</t>
  </si>
  <si>
    <t>Pachtansatz gesamt nach Änderung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</si>
</sst>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_ ;[Red]\-#,##0\ "/>
    <numFmt numFmtId="165" formatCode="#,##0.0_ ;[Red]\-#,##0.0\ "/>
    <numFmt numFmtId="166" formatCode="\+\ #,##0_ ;[Red]\-\ #,##0\ "/>
    <numFmt numFmtId="167" formatCode="0.0"/>
    <numFmt numFmtId="168" formatCode="#,##0.00_ ;[Red]\-#,##0.00\ "/>
  </numFmts>
  <fonts count="14" x14ac:knownFonts="1">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8"/>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sz val="14"/>
      <color theme="1"/>
      <name val="Calibri"/>
      <family val="2"/>
      <scheme val="minor"/>
    </font>
    <font>
      <vertAlign val="superscript"/>
      <sz val="11"/>
      <color theme="1"/>
      <name val="Calibri"/>
      <family val="2"/>
      <scheme val="minor"/>
    </font>
    <font>
      <sz val="11"/>
      <color theme="1"/>
      <name val="Calibri"/>
      <family val="2"/>
    </font>
    <font>
      <b/>
      <sz val="9"/>
      <color theme="1"/>
      <name val="Calibri"/>
      <family val="2"/>
      <scheme val="minor"/>
    </font>
    <font>
      <sz val="12"/>
      <color theme="1"/>
      <name val="Calibri"/>
      <family val="2"/>
      <scheme val="minor"/>
    </font>
  </fonts>
  <fills count="10">
    <fill>
      <patternFill patternType="none"/>
    </fill>
    <fill>
      <patternFill patternType="gray125"/>
    </fill>
    <fill>
      <patternFill patternType="solid">
        <fgColor rgb="FFFFFF9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C000"/>
        <bgColor indexed="64"/>
      </patternFill>
    </fill>
    <fill>
      <patternFill patternType="solid">
        <fgColor rgb="FFFFE3B9"/>
        <bgColor indexed="64"/>
      </patternFill>
    </fill>
    <fill>
      <patternFill patternType="solid">
        <fgColor theme="9" tint="0.59999389629810485"/>
        <bgColor indexed="64"/>
      </patternFill>
    </fill>
    <fill>
      <patternFill patternType="solid">
        <fgColor theme="5" tint="0.59999389629810485"/>
        <bgColor indexed="64"/>
      </patternFill>
    </fill>
  </fills>
  <borders count="42">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bottom/>
      <diagonal/>
    </border>
    <border>
      <left/>
      <right style="thin">
        <color auto="1"/>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
    <xf numFmtId="0" fontId="0" fillId="0" borderId="0"/>
  </cellStyleXfs>
  <cellXfs count="275">
    <xf numFmtId="0" fontId="0" fillId="0" borderId="0" xfId="0"/>
    <xf numFmtId="0" fontId="0" fillId="0" borderId="1" xfId="0" applyBorder="1"/>
    <xf numFmtId="0" fontId="3" fillId="0" borderId="0" xfId="0" applyFont="1" applyAlignment="1">
      <alignment vertical="center"/>
    </xf>
    <xf numFmtId="14" fontId="4" fillId="0" borderId="0" xfId="0" applyNumberFormat="1" applyFont="1" applyAlignment="1">
      <alignment horizontal="right"/>
    </xf>
    <xf numFmtId="0" fontId="0" fillId="0" borderId="0" xfId="0" applyAlignment="1">
      <alignment horizontal="left" vertical="center"/>
    </xf>
    <xf numFmtId="0" fontId="3" fillId="0" borderId="0" xfId="0" quotePrefix="1" applyFont="1" applyAlignment="1">
      <alignment vertical="center"/>
    </xf>
    <xf numFmtId="0" fontId="0" fillId="0" borderId="0" xfId="0" applyAlignment="1">
      <alignment vertical="center"/>
    </xf>
    <xf numFmtId="0" fontId="5" fillId="0" borderId="0" xfId="0" applyFont="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6" xfId="0" applyFont="1" applyBorder="1" applyAlignment="1">
      <alignment vertical="center"/>
    </xf>
    <xf numFmtId="0" fontId="7" fillId="0" borderId="0" xfId="0" applyFont="1" applyAlignment="1">
      <alignment vertical="center"/>
    </xf>
    <xf numFmtId="0" fontId="7" fillId="0" borderId="7" xfId="0" applyFont="1" applyBorder="1" applyAlignment="1">
      <alignment vertical="center"/>
    </xf>
    <xf numFmtId="164" fontId="7" fillId="0" borderId="8"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0" xfId="0" applyNumberFormat="1" applyFont="1" applyAlignment="1">
      <alignment horizontal="center" vertical="center"/>
    </xf>
    <xf numFmtId="164" fontId="7" fillId="0" borderId="7" xfId="0" applyNumberFormat="1" applyFont="1" applyBorder="1" applyAlignment="1">
      <alignment horizontal="center" vertical="center"/>
    </xf>
    <xf numFmtId="0" fontId="0" fillId="0" borderId="0" xfId="0" applyAlignment="1">
      <alignment horizontal="left"/>
    </xf>
    <xf numFmtId="0" fontId="7"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164" fontId="7" fillId="0" borderId="12" xfId="0" applyNumberFormat="1" applyFont="1" applyBorder="1" applyAlignment="1">
      <alignment horizontal="center" vertical="center"/>
    </xf>
    <xf numFmtId="164" fontId="7" fillId="0" borderId="9"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11" xfId="0" applyNumberFormat="1" applyFont="1" applyBorder="1" applyAlignment="1">
      <alignment horizontal="center" vertical="center"/>
    </xf>
    <xf numFmtId="0" fontId="0" fillId="2" borderId="6" xfId="0" applyFill="1" applyBorder="1" applyAlignment="1">
      <alignment vertical="center"/>
    </xf>
    <xf numFmtId="0" fontId="0" fillId="2" borderId="0" xfId="0" applyFill="1" applyAlignment="1">
      <alignment vertical="center"/>
    </xf>
    <xf numFmtId="0" fontId="8" fillId="2" borderId="7" xfId="0" applyFont="1" applyFill="1" applyBorder="1" applyAlignment="1">
      <alignment horizontal="center" vertical="center"/>
    </xf>
    <xf numFmtId="164" fontId="0" fillId="2" borderId="8" xfId="0" applyNumberFormat="1" applyFill="1" applyBorder="1" applyAlignment="1">
      <alignment vertical="center"/>
    </xf>
    <xf numFmtId="164" fontId="0" fillId="2" borderId="2" xfId="0" applyNumberFormat="1" applyFill="1" applyBorder="1" applyAlignment="1">
      <alignment vertical="center"/>
    </xf>
    <xf numFmtId="164" fontId="0" fillId="2" borderId="0" xfId="0" applyNumberFormat="1" applyFill="1" applyAlignment="1">
      <alignment vertical="center"/>
    </xf>
    <xf numFmtId="164" fontId="0" fillId="2" borderId="7" xfId="0" applyNumberFormat="1" applyFill="1" applyBorder="1" applyAlignment="1">
      <alignment vertical="center"/>
    </xf>
    <xf numFmtId="0" fontId="0" fillId="3" borderId="6" xfId="0" applyFill="1" applyBorder="1" applyAlignment="1">
      <alignment vertical="center"/>
    </xf>
    <xf numFmtId="0" fontId="0" fillId="3" borderId="0" xfId="0" applyFill="1" applyAlignment="1">
      <alignment vertical="center"/>
    </xf>
    <xf numFmtId="0" fontId="8" fillId="3" borderId="7" xfId="0" applyFont="1" applyFill="1" applyBorder="1" applyAlignment="1">
      <alignment horizontal="center" vertical="center"/>
    </xf>
    <xf numFmtId="164" fontId="0" fillId="3" borderId="8" xfId="0" applyNumberFormat="1" applyFill="1" applyBorder="1" applyAlignment="1">
      <alignment vertical="center"/>
    </xf>
    <xf numFmtId="164" fontId="0" fillId="3" borderId="6" xfId="0" applyNumberFormat="1" applyFill="1" applyBorder="1" applyAlignment="1">
      <alignment vertical="center"/>
    </xf>
    <xf numFmtId="164" fontId="0" fillId="3" borderId="0" xfId="0" applyNumberFormat="1" applyFill="1" applyAlignment="1">
      <alignment vertical="center"/>
    </xf>
    <xf numFmtId="164" fontId="0" fillId="3" borderId="7" xfId="0" applyNumberFormat="1" applyFill="1" applyBorder="1" applyAlignment="1">
      <alignment vertical="center"/>
    </xf>
    <xf numFmtId="165" fontId="0" fillId="3" borderId="8" xfId="0" applyNumberFormat="1" applyFill="1" applyBorder="1" applyAlignment="1">
      <alignment vertical="center"/>
    </xf>
    <xf numFmtId="165" fontId="0" fillId="3" borderId="6" xfId="0" applyNumberFormat="1" applyFill="1" applyBorder="1" applyAlignment="1">
      <alignment vertical="center"/>
    </xf>
    <xf numFmtId="165" fontId="0" fillId="3" borderId="0" xfId="0" applyNumberFormat="1" applyFill="1" applyAlignment="1">
      <alignment vertical="center"/>
    </xf>
    <xf numFmtId="165" fontId="0" fillId="3" borderId="7" xfId="0" applyNumberForma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8" fillId="0" borderId="4" xfId="0" applyFont="1" applyBorder="1" applyAlignment="1">
      <alignment horizontal="center" vertical="center"/>
    </xf>
    <xf numFmtId="164" fontId="0" fillId="0" borderId="5" xfId="0" applyNumberFormat="1" applyBorder="1" applyAlignment="1">
      <alignment vertical="center"/>
    </xf>
    <xf numFmtId="164" fontId="0" fillId="0" borderId="2" xfId="0" applyNumberFormat="1" applyBorder="1" applyAlignment="1">
      <alignment vertical="center"/>
    </xf>
    <xf numFmtId="164" fontId="0" fillId="0" borderId="3" xfId="0" applyNumberFormat="1" applyBorder="1" applyAlignment="1">
      <alignment vertical="center"/>
    </xf>
    <xf numFmtId="164" fontId="0" fillId="0" borderId="4" xfId="0" applyNumberFormat="1" applyBorder="1" applyAlignment="1">
      <alignment vertical="center"/>
    </xf>
    <xf numFmtId="0" fontId="0" fillId="0" borderId="13" xfId="0" applyBorder="1" applyAlignment="1">
      <alignment vertical="center"/>
    </xf>
    <xf numFmtId="0" fontId="0" fillId="0" borderId="1" xfId="0" applyBorder="1" applyAlignment="1">
      <alignment vertical="center"/>
    </xf>
    <xf numFmtId="0" fontId="8" fillId="0" borderId="14" xfId="0" applyFont="1" applyBorder="1" applyAlignment="1">
      <alignment horizontal="center" vertical="center"/>
    </xf>
    <xf numFmtId="164" fontId="0" fillId="0" borderId="15" xfId="0" applyNumberFormat="1" applyBorder="1" applyAlignment="1">
      <alignment vertical="center"/>
    </xf>
    <xf numFmtId="164" fontId="0" fillId="0" borderId="13" xfId="0" applyNumberFormat="1" applyBorder="1" applyAlignment="1">
      <alignment vertical="center"/>
    </xf>
    <xf numFmtId="164" fontId="0" fillId="0" borderId="1" xfId="0" applyNumberFormat="1" applyBorder="1" applyAlignment="1">
      <alignment vertical="center"/>
    </xf>
    <xf numFmtId="164" fontId="0" fillId="0" borderId="14" xfId="0" applyNumberFormat="1" applyBorder="1" applyAlignment="1">
      <alignment vertical="center"/>
    </xf>
    <xf numFmtId="0" fontId="0" fillId="4" borderId="6" xfId="0" applyFill="1" applyBorder="1" applyAlignment="1">
      <alignment vertical="center"/>
    </xf>
    <xf numFmtId="0" fontId="0" fillId="4" borderId="0" xfId="0" applyFill="1" applyAlignment="1">
      <alignment vertical="center"/>
    </xf>
    <xf numFmtId="0" fontId="8" fillId="4" borderId="7" xfId="0" applyFont="1" applyFill="1" applyBorder="1" applyAlignment="1">
      <alignment horizontal="center" vertical="center"/>
    </xf>
    <xf numFmtId="164" fontId="0" fillId="4" borderId="8" xfId="0" applyNumberFormat="1" applyFill="1" applyBorder="1" applyAlignment="1">
      <alignment vertical="center"/>
    </xf>
    <xf numFmtId="164" fontId="0" fillId="4" borderId="6" xfId="0" applyNumberFormat="1" applyFill="1" applyBorder="1" applyAlignment="1">
      <alignment vertical="center"/>
    </xf>
    <xf numFmtId="164" fontId="0" fillId="4" borderId="0" xfId="0" applyNumberFormat="1" applyFill="1" applyAlignment="1">
      <alignment vertical="center"/>
    </xf>
    <xf numFmtId="164" fontId="0" fillId="4" borderId="7" xfId="0" applyNumberFormat="1" applyFill="1" applyBorder="1" applyAlignment="1">
      <alignment vertical="center"/>
    </xf>
    <xf numFmtId="0" fontId="0" fillId="5" borderId="6" xfId="0" applyFill="1" applyBorder="1" applyAlignment="1">
      <alignment vertical="center"/>
    </xf>
    <xf numFmtId="0" fontId="0" fillId="5" borderId="0" xfId="0" applyFill="1" applyAlignment="1">
      <alignment vertical="center"/>
    </xf>
    <xf numFmtId="0" fontId="8" fillId="5" borderId="7" xfId="0" applyFont="1" applyFill="1" applyBorder="1" applyAlignment="1">
      <alignment horizontal="center" vertical="center"/>
    </xf>
    <xf numFmtId="164" fontId="0" fillId="5" borderId="8" xfId="0" applyNumberFormat="1" applyFill="1" applyBorder="1" applyAlignment="1">
      <alignment vertical="center"/>
    </xf>
    <xf numFmtId="164" fontId="0" fillId="5" borderId="6" xfId="0" applyNumberFormat="1" applyFill="1" applyBorder="1" applyAlignment="1">
      <alignment vertical="center"/>
    </xf>
    <xf numFmtId="164" fontId="0" fillId="5" borderId="0" xfId="0" applyNumberFormat="1" applyFill="1" applyAlignment="1">
      <alignment vertical="center"/>
    </xf>
    <xf numFmtId="164" fontId="0" fillId="5" borderId="7" xfId="0" applyNumberFormat="1"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8" fillId="0" borderId="18" xfId="0" applyFont="1" applyBorder="1" applyAlignment="1">
      <alignment horizontal="center" vertical="center"/>
    </xf>
    <xf numFmtId="164" fontId="0" fillId="0" borderId="19" xfId="0" applyNumberFormat="1" applyBorder="1" applyAlignment="1">
      <alignment vertical="center"/>
    </xf>
    <xf numFmtId="164" fontId="0" fillId="0" borderId="16" xfId="0" applyNumberFormat="1" applyBorder="1" applyAlignment="1">
      <alignment vertical="center"/>
    </xf>
    <xf numFmtId="164" fontId="0" fillId="0" borderId="17" xfId="0" applyNumberFormat="1" applyBorder="1" applyAlignment="1">
      <alignment vertical="center"/>
    </xf>
    <xf numFmtId="164" fontId="0" fillId="0" borderId="18" xfId="0" applyNumberFormat="1" applyBorder="1" applyAlignment="1">
      <alignment vertical="center"/>
    </xf>
    <xf numFmtId="0" fontId="0" fillId="0" borderId="6" xfId="0" applyBorder="1" applyAlignment="1">
      <alignment vertical="center"/>
    </xf>
    <xf numFmtId="0" fontId="8" fillId="0" borderId="7" xfId="0" applyFont="1" applyBorder="1" applyAlignment="1">
      <alignment horizontal="center" vertical="center"/>
    </xf>
    <xf numFmtId="164" fontId="0" fillId="0" borderId="8" xfId="0" applyNumberFormat="1" applyBorder="1" applyAlignment="1">
      <alignment vertical="center"/>
    </xf>
    <xf numFmtId="164" fontId="0" fillId="0" borderId="6" xfId="0" applyNumberFormat="1" applyBorder="1" applyAlignment="1">
      <alignment vertical="center"/>
    </xf>
    <xf numFmtId="164" fontId="0" fillId="0" borderId="0" xfId="0" applyNumberFormat="1" applyAlignment="1">
      <alignment vertical="center"/>
    </xf>
    <xf numFmtId="164" fontId="0" fillId="0" borderId="7" xfId="0" applyNumberFormat="1" applyBorder="1" applyAlignment="1">
      <alignment vertical="center"/>
    </xf>
    <xf numFmtId="0" fontId="0" fillId="6" borderId="16" xfId="0" applyFill="1" applyBorder="1" applyAlignment="1">
      <alignment vertical="center"/>
    </xf>
    <xf numFmtId="0" fontId="0" fillId="6" borderId="17" xfId="0" applyFill="1" applyBorder="1" applyAlignment="1">
      <alignment vertical="center"/>
    </xf>
    <xf numFmtId="0" fontId="8" fillId="6" borderId="18" xfId="0" applyFont="1" applyFill="1" applyBorder="1" applyAlignment="1">
      <alignment horizontal="center" vertical="center"/>
    </xf>
    <xf numFmtId="165" fontId="0" fillId="6" borderId="19" xfId="0" applyNumberFormat="1" applyFill="1" applyBorder="1" applyAlignment="1">
      <alignment vertical="center"/>
    </xf>
    <xf numFmtId="165" fontId="0" fillId="6" borderId="16" xfId="0" applyNumberFormat="1" applyFill="1" applyBorder="1" applyAlignment="1">
      <alignment vertical="center"/>
    </xf>
    <xf numFmtId="165" fontId="0" fillId="6" borderId="17" xfId="0" applyNumberFormat="1" applyFill="1" applyBorder="1" applyAlignment="1">
      <alignment vertical="center"/>
    </xf>
    <xf numFmtId="165" fontId="0" fillId="6" borderId="18" xfId="0" applyNumberFormat="1" applyFill="1" applyBorder="1" applyAlignment="1">
      <alignment vertical="center"/>
    </xf>
    <xf numFmtId="0" fontId="4" fillId="0" borderId="0" xfId="0" applyFont="1" applyAlignment="1">
      <alignment vertical="center"/>
    </xf>
    <xf numFmtId="0" fontId="1" fillId="0" borderId="0" xfId="0" applyFont="1" applyAlignment="1">
      <alignment vertical="center"/>
    </xf>
    <xf numFmtId="166" fontId="5" fillId="3" borderId="20" xfId="0" applyNumberFormat="1" applyFont="1" applyFill="1" applyBorder="1" applyAlignment="1" applyProtection="1">
      <alignment horizontal="center" vertical="center"/>
      <protection locked="0"/>
    </xf>
    <xf numFmtId="0" fontId="0" fillId="0" borderId="0" xfId="0" applyAlignment="1">
      <alignment horizontal="center" vertical="center"/>
    </xf>
    <xf numFmtId="166" fontId="5" fillId="2" borderId="20" xfId="0" applyNumberFormat="1" applyFont="1" applyFill="1" applyBorder="1" applyAlignment="1" applyProtection="1">
      <alignment horizontal="center" vertical="center"/>
      <protection locked="0"/>
    </xf>
    <xf numFmtId="164" fontId="5" fillId="4" borderId="20" xfId="0" applyNumberFormat="1" applyFont="1" applyFill="1" applyBorder="1" applyAlignment="1" applyProtection="1">
      <alignment horizontal="center" vertical="center"/>
      <protection locked="0"/>
    </xf>
    <xf numFmtId="164" fontId="5" fillId="5" borderId="20" xfId="0" applyNumberFormat="1" applyFont="1" applyFill="1" applyBorder="1" applyAlignment="1" applyProtection="1">
      <alignment horizontal="center" vertical="center"/>
      <protection locked="0"/>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64" fontId="0" fillId="2" borderId="6" xfId="0" applyNumberFormat="1" applyFill="1" applyBorder="1" applyAlignment="1">
      <alignment vertical="center"/>
    </xf>
    <xf numFmtId="164" fontId="0" fillId="0" borderId="0" xfId="0" applyNumberFormat="1"/>
    <xf numFmtId="164" fontId="0" fillId="0" borderId="0" xfId="0" applyNumberFormat="1" applyAlignment="1">
      <alignment horizontal="left"/>
    </xf>
    <xf numFmtId="0" fontId="2" fillId="0" borderId="0" xfId="0" applyFont="1"/>
    <xf numFmtId="164" fontId="2" fillId="0" borderId="0" xfId="0" applyNumberFormat="1" applyFont="1"/>
    <xf numFmtId="164" fontId="2" fillId="0" borderId="0" xfId="0" applyNumberFormat="1" applyFont="1" applyAlignment="1">
      <alignment horizontal="left"/>
    </xf>
    <xf numFmtId="0" fontId="2" fillId="0" borderId="0" xfId="0" applyFont="1" applyAlignment="1">
      <alignment horizontal="right" vertical="center"/>
    </xf>
    <xf numFmtId="167" fontId="2" fillId="0" borderId="0" xfId="0" applyNumberFormat="1" applyFont="1" applyAlignment="1">
      <alignment vertical="center"/>
    </xf>
    <xf numFmtId="167" fontId="2" fillId="0" borderId="0" xfId="0" applyNumberFormat="1" applyFont="1"/>
    <xf numFmtId="0" fontId="5" fillId="0" borderId="24"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9" fillId="0" borderId="0" xfId="0" applyFont="1" applyAlignment="1">
      <alignment vertical="center"/>
    </xf>
    <xf numFmtId="0" fontId="9" fillId="0" borderId="27" xfId="0" applyFont="1" applyBorder="1" applyAlignment="1">
      <alignment vertical="center"/>
    </xf>
    <xf numFmtId="0" fontId="6" fillId="0" borderId="20" xfId="0" applyFont="1" applyBorder="1" applyAlignment="1">
      <alignment horizontal="center" vertical="center"/>
    </xf>
    <xf numFmtId="0" fontId="9" fillId="0" borderId="28" xfId="0" applyFont="1" applyBorder="1" applyAlignment="1">
      <alignment vertical="center"/>
    </xf>
    <xf numFmtId="0" fontId="0" fillId="0" borderId="29" xfId="0" applyBorder="1"/>
    <xf numFmtId="0" fontId="0" fillId="0" borderId="30" xfId="0" applyBorder="1"/>
    <xf numFmtId="164" fontId="0" fillId="0" borderId="0" xfId="0" applyNumberFormat="1" applyAlignment="1">
      <alignment horizontal="left" vertical="center"/>
    </xf>
    <xf numFmtId="0" fontId="0" fillId="0" borderId="0" xfId="0" applyAlignment="1">
      <alignment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 fillId="0" borderId="35" xfId="0" applyFont="1" applyBorder="1" applyAlignment="1">
      <alignment horizontal="center" vertical="center" wrapText="1"/>
    </xf>
    <xf numFmtId="0" fontId="0" fillId="0" borderId="9" xfId="0" applyBorder="1" applyAlignment="1">
      <alignment horizontal="center" vertical="center"/>
    </xf>
    <xf numFmtId="167" fontId="0" fillId="0" borderId="10" xfId="0" applyNumberFormat="1" applyBorder="1" applyAlignment="1">
      <alignment horizontal="center" vertical="center"/>
    </xf>
    <xf numFmtId="3" fontId="0" fillId="0" borderId="10" xfId="0" applyNumberFormat="1" applyBorder="1" applyAlignment="1">
      <alignment horizontal="center" vertical="center"/>
    </xf>
    <xf numFmtId="167" fontId="1" fillId="0" borderId="38" xfId="0" applyNumberFormat="1" applyFont="1" applyBorder="1" applyAlignment="1">
      <alignment horizontal="center" vertical="center"/>
    </xf>
    <xf numFmtId="0" fontId="0" fillId="0" borderId="6" xfId="0" applyBorder="1" applyAlignment="1">
      <alignment horizontal="center" vertical="center"/>
    </xf>
    <xf numFmtId="167" fontId="0" fillId="0" borderId="0" xfId="0" applyNumberFormat="1" applyAlignment="1">
      <alignment horizontal="center" vertical="center"/>
    </xf>
    <xf numFmtId="3" fontId="0" fillId="0" borderId="0" xfId="0" applyNumberFormat="1" applyAlignment="1">
      <alignment horizontal="center" vertical="center"/>
    </xf>
    <xf numFmtId="167" fontId="1" fillId="0" borderId="28" xfId="0" applyNumberFormat="1" applyFont="1" applyBorder="1" applyAlignment="1">
      <alignment horizontal="center" vertical="center"/>
    </xf>
    <xf numFmtId="0" fontId="8" fillId="0" borderId="0" xfId="0" applyFont="1" applyAlignment="1">
      <alignment vertical="center"/>
    </xf>
    <xf numFmtId="0" fontId="0" fillId="0" borderId="13" xfId="0" applyBorder="1" applyAlignment="1">
      <alignment horizontal="center" vertical="center"/>
    </xf>
    <xf numFmtId="167" fontId="0" fillId="0" borderId="1" xfId="0" applyNumberFormat="1" applyBorder="1" applyAlignment="1">
      <alignment horizontal="center" vertical="center"/>
    </xf>
    <xf numFmtId="3" fontId="0" fillId="0" borderId="1" xfId="0" applyNumberFormat="1" applyBorder="1" applyAlignment="1">
      <alignment horizontal="center" vertical="center"/>
    </xf>
    <xf numFmtId="167" fontId="1" fillId="0" borderId="30" xfId="0" applyNumberFormat="1" applyFont="1" applyBorder="1" applyAlignment="1">
      <alignment horizontal="center" vertical="center"/>
    </xf>
    <xf numFmtId="0" fontId="8" fillId="0" borderId="0" xfId="0" applyFont="1" applyAlignment="1">
      <alignment horizontal="left"/>
    </xf>
    <xf numFmtId="166" fontId="0" fillId="6" borderId="20" xfId="0" applyNumberFormat="1" applyFill="1" applyBorder="1" applyAlignment="1" applyProtection="1">
      <alignment horizontal="center" vertical="center"/>
      <protection locked="0"/>
    </xf>
    <xf numFmtId="0" fontId="0" fillId="6" borderId="21" xfId="0" applyFill="1" applyBorder="1" applyAlignment="1">
      <alignment vertical="center"/>
    </xf>
    <xf numFmtId="0" fontId="0" fillId="6" borderId="22" xfId="0" applyFill="1" applyBorder="1" applyAlignment="1">
      <alignment vertical="center"/>
    </xf>
    <xf numFmtId="0" fontId="8" fillId="6" borderId="23" xfId="0" applyFont="1" applyFill="1" applyBorder="1" applyAlignment="1">
      <alignment horizontal="center" vertical="center"/>
    </xf>
    <xf numFmtId="165" fontId="0" fillId="6" borderId="20" xfId="0" applyNumberFormat="1" applyFill="1" applyBorder="1" applyAlignment="1">
      <alignment vertical="center"/>
    </xf>
    <xf numFmtId="165" fontId="0" fillId="6" borderId="21" xfId="0" applyNumberFormat="1" applyFill="1" applyBorder="1" applyAlignment="1">
      <alignment vertical="center"/>
    </xf>
    <xf numFmtId="165" fontId="0" fillId="6" borderId="22" xfId="0" applyNumberFormat="1" applyFill="1" applyBorder="1" applyAlignment="1">
      <alignment vertical="center"/>
    </xf>
    <xf numFmtId="165" fontId="0" fillId="6" borderId="23" xfId="0" applyNumberFormat="1" applyFill="1" applyBorder="1" applyAlignment="1">
      <alignment vertical="center"/>
    </xf>
    <xf numFmtId="0" fontId="1" fillId="6" borderId="16" xfId="0" applyFont="1" applyFill="1" applyBorder="1" applyAlignment="1">
      <alignment vertical="center"/>
    </xf>
    <xf numFmtId="0" fontId="1" fillId="6" borderId="17" xfId="0" applyFont="1" applyFill="1" applyBorder="1" applyAlignment="1">
      <alignment vertical="center"/>
    </xf>
    <xf numFmtId="166" fontId="1" fillId="6" borderId="17" xfId="0" applyNumberFormat="1" applyFont="1" applyFill="1" applyBorder="1" applyAlignment="1">
      <alignment vertical="center"/>
    </xf>
    <xf numFmtId="0" fontId="12" fillId="6" borderId="18" xfId="0" applyFont="1" applyFill="1" applyBorder="1" applyAlignment="1">
      <alignment horizontal="center" vertical="center"/>
    </xf>
    <xf numFmtId="165" fontId="1" fillId="6" borderId="19" xfId="0" applyNumberFormat="1" applyFont="1" applyFill="1" applyBorder="1" applyAlignment="1">
      <alignment vertical="center"/>
    </xf>
    <xf numFmtId="165" fontId="1" fillId="6" borderId="16" xfId="0" applyNumberFormat="1" applyFont="1" applyFill="1" applyBorder="1" applyAlignment="1">
      <alignment vertical="center"/>
    </xf>
    <xf numFmtId="165" fontId="1" fillId="6" borderId="17" xfId="0" applyNumberFormat="1" applyFont="1" applyFill="1" applyBorder="1" applyAlignment="1">
      <alignment vertical="center"/>
    </xf>
    <xf numFmtId="165" fontId="1" fillId="6" borderId="18" xfId="0" applyNumberFormat="1" applyFont="1" applyFill="1" applyBorder="1" applyAlignment="1">
      <alignment vertical="center"/>
    </xf>
    <xf numFmtId="0" fontId="0" fillId="7" borderId="6" xfId="0" applyFill="1" applyBorder="1" applyAlignment="1">
      <alignment vertical="center"/>
    </xf>
    <xf numFmtId="0" fontId="0" fillId="7" borderId="0" xfId="0" applyFill="1" applyAlignment="1">
      <alignment vertical="center"/>
    </xf>
    <xf numFmtId="0" fontId="8" fillId="7" borderId="7" xfId="0" applyFont="1" applyFill="1" applyBorder="1" applyAlignment="1">
      <alignment horizontal="center" vertical="center"/>
    </xf>
    <xf numFmtId="164" fontId="0" fillId="7" borderId="8" xfId="0" applyNumberFormat="1" applyFill="1" applyBorder="1" applyAlignment="1">
      <alignment vertical="center"/>
    </xf>
    <xf numFmtId="164" fontId="0" fillId="7" borderId="6" xfId="0" applyNumberFormat="1" applyFill="1" applyBorder="1" applyAlignment="1">
      <alignment vertical="center"/>
    </xf>
    <xf numFmtId="164" fontId="0" fillId="7" borderId="0" xfId="0" applyNumberFormat="1" applyFill="1" applyAlignment="1">
      <alignment vertical="center"/>
    </xf>
    <xf numFmtId="164" fontId="0" fillId="7" borderId="7" xfId="0" applyNumberFormat="1" applyFill="1" applyBorder="1" applyAlignment="1">
      <alignment vertical="center"/>
    </xf>
    <xf numFmtId="0" fontId="0" fillId="7" borderId="9" xfId="0" applyFill="1" applyBorder="1" applyAlignment="1">
      <alignment vertical="center"/>
    </xf>
    <xf numFmtId="0" fontId="0" fillId="7" borderId="10" xfId="0" applyFill="1" applyBorder="1" applyAlignment="1">
      <alignment vertical="center"/>
    </xf>
    <xf numFmtId="0" fontId="8" fillId="7" borderId="11" xfId="0" applyFont="1" applyFill="1" applyBorder="1" applyAlignment="1">
      <alignment horizontal="center" vertical="center"/>
    </xf>
    <xf numFmtId="164" fontId="0" fillId="7" borderId="12" xfId="0" applyNumberFormat="1" applyFill="1" applyBorder="1" applyAlignment="1">
      <alignment vertical="center"/>
    </xf>
    <xf numFmtId="164" fontId="0" fillId="7" borderId="9" xfId="0" applyNumberFormat="1" applyFill="1" applyBorder="1" applyAlignment="1">
      <alignment vertical="center"/>
    </xf>
    <xf numFmtId="164" fontId="0" fillId="7" borderId="10" xfId="0" applyNumberFormat="1" applyFill="1" applyBorder="1" applyAlignment="1">
      <alignment vertical="center"/>
    </xf>
    <xf numFmtId="164" fontId="0" fillId="7" borderId="11" xfId="0" applyNumberFormat="1" applyFill="1" applyBorder="1" applyAlignment="1">
      <alignment vertical="center"/>
    </xf>
    <xf numFmtId="0" fontId="12" fillId="7" borderId="7" xfId="0" applyFont="1" applyFill="1" applyBorder="1" applyAlignment="1">
      <alignment horizontal="center" vertical="center"/>
    </xf>
    <xf numFmtId="165" fontId="0" fillId="7" borderId="8" xfId="0" applyNumberFormat="1" applyFill="1" applyBorder="1" applyAlignment="1">
      <alignment vertical="center"/>
    </xf>
    <xf numFmtId="165" fontId="0" fillId="7" borderId="6" xfId="0" applyNumberFormat="1" applyFill="1" applyBorder="1" applyAlignment="1">
      <alignment vertical="center"/>
    </xf>
    <xf numFmtId="165" fontId="0" fillId="7" borderId="0" xfId="0" applyNumberFormat="1" applyFill="1" applyAlignment="1">
      <alignment vertical="center"/>
    </xf>
    <xf numFmtId="165" fontId="0" fillId="7" borderId="7" xfId="0" applyNumberFormat="1" applyFill="1" applyBorder="1" applyAlignment="1">
      <alignment vertical="center"/>
    </xf>
    <xf numFmtId="0" fontId="0" fillId="6" borderId="6" xfId="0" applyFill="1" applyBorder="1" applyAlignment="1">
      <alignment vertical="center"/>
    </xf>
    <xf numFmtId="0" fontId="0" fillId="6" borderId="0" xfId="0" applyFill="1" applyAlignment="1">
      <alignment vertical="center"/>
    </xf>
    <xf numFmtId="0" fontId="12" fillId="6" borderId="7" xfId="0" applyFont="1" applyFill="1" applyBorder="1" applyAlignment="1">
      <alignment horizontal="center" vertical="center"/>
    </xf>
    <xf numFmtId="165" fontId="0" fillId="6" borderId="8" xfId="0" applyNumberFormat="1" applyFill="1" applyBorder="1" applyAlignment="1">
      <alignment vertical="center"/>
    </xf>
    <xf numFmtId="165" fontId="0" fillId="6" borderId="6" xfId="0" applyNumberFormat="1" applyFill="1" applyBorder="1" applyAlignment="1">
      <alignment vertical="center"/>
    </xf>
    <xf numFmtId="165" fontId="0" fillId="6" borderId="0" xfId="0" applyNumberFormat="1" applyFill="1" applyAlignment="1">
      <alignment vertical="center"/>
    </xf>
    <xf numFmtId="165" fontId="0" fillId="6" borderId="7" xfId="0" applyNumberFormat="1" applyFill="1" applyBorder="1" applyAlignment="1">
      <alignment vertical="center"/>
    </xf>
    <xf numFmtId="0" fontId="13" fillId="6" borderId="16" xfId="0" applyFont="1" applyFill="1" applyBorder="1" applyAlignment="1">
      <alignment vertical="center"/>
    </xf>
    <xf numFmtId="0" fontId="13" fillId="6" borderId="17" xfId="0" applyFont="1" applyFill="1" applyBorder="1" applyAlignment="1">
      <alignment vertical="center"/>
    </xf>
    <xf numFmtId="0" fontId="13" fillId="6" borderId="18" xfId="0" applyFont="1" applyFill="1" applyBorder="1" applyAlignment="1">
      <alignment horizontal="center" vertical="center"/>
    </xf>
    <xf numFmtId="165" fontId="13" fillId="6" borderId="19" xfId="0" applyNumberFormat="1" applyFont="1" applyFill="1" applyBorder="1" applyAlignment="1">
      <alignment vertical="center"/>
    </xf>
    <xf numFmtId="165" fontId="13" fillId="6" borderId="16" xfId="0" applyNumberFormat="1" applyFont="1" applyFill="1" applyBorder="1" applyAlignment="1">
      <alignment vertical="center"/>
    </xf>
    <xf numFmtId="165" fontId="13" fillId="6" borderId="17" xfId="0" applyNumberFormat="1" applyFont="1" applyFill="1" applyBorder="1" applyAlignment="1">
      <alignment vertical="center"/>
    </xf>
    <xf numFmtId="165" fontId="13" fillId="6" borderId="18" xfId="0" applyNumberFormat="1" applyFont="1" applyFill="1" applyBorder="1" applyAlignment="1">
      <alignment vertical="center"/>
    </xf>
    <xf numFmtId="0" fontId="6" fillId="6" borderId="16" xfId="0" applyFont="1" applyFill="1" applyBorder="1" applyAlignment="1">
      <alignment vertical="center"/>
    </xf>
    <xf numFmtId="0" fontId="6" fillId="6" borderId="17" xfId="0" applyFont="1" applyFill="1" applyBorder="1" applyAlignment="1">
      <alignment vertical="center"/>
    </xf>
    <xf numFmtId="0" fontId="6" fillId="6" borderId="18" xfId="0" applyFont="1" applyFill="1" applyBorder="1" applyAlignment="1">
      <alignment horizontal="center" vertical="center"/>
    </xf>
    <xf numFmtId="165" fontId="6" fillId="6" borderId="19" xfId="0" applyNumberFormat="1" applyFont="1" applyFill="1" applyBorder="1" applyAlignment="1">
      <alignment vertical="center"/>
    </xf>
    <xf numFmtId="165" fontId="6" fillId="6" borderId="16" xfId="0" applyNumberFormat="1" applyFont="1" applyFill="1" applyBorder="1" applyAlignment="1">
      <alignment vertical="center"/>
    </xf>
    <xf numFmtId="165" fontId="6" fillId="6" borderId="17" xfId="0" applyNumberFormat="1" applyFont="1" applyFill="1" applyBorder="1" applyAlignment="1">
      <alignment vertical="center"/>
    </xf>
    <xf numFmtId="165" fontId="6" fillId="6" borderId="18" xfId="0" applyNumberFormat="1" applyFont="1" applyFill="1" applyBorder="1" applyAlignment="1">
      <alignment vertical="center"/>
    </xf>
    <xf numFmtId="0" fontId="8" fillId="0" borderId="0" xfId="0" applyFont="1"/>
    <xf numFmtId="164" fontId="8" fillId="0" borderId="0" xfId="0" applyNumberFormat="1" applyFont="1"/>
    <xf numFmtId="0" fontId="2" fillId="0" borderId="0" xfId="0" applyFont="1" applyAlignment="1">
      <alignment horizontal="left" vertical="center"/>
    </xf>
    <xf numFmtId="0" fontId="6" fillId="0" borderId="5" xfId="0" applyFont="1" applyBorder="1" applyAlignment="1">
      <alignment horizontal="center" vertical="center"/>
    </xf>
    <xf numFmtId="0" fontId="8" fillId="0" borderId="27" xfId="0" applyFont="1" applyBorder="1" applyAlignment="1">
      <alignment horizontal="center"/>
    </xf>
    <xf numFmtId="0" fontId="8" fillId="0" borderId="28" xfId="0" applyFont="1" applyBorder="1"/>
    <xf numFmtId="168" fontId="0" fillId="0" borderId="0" xfId="0" applyNumberFormat="1"/>
    <xf numFmtId="0" fontId="0" fillId="2" borderId="0" xfId="0" applyFill="1"/>
    <xf numFmtId="164" fontId="0" fillId="2" borderId="0" xfId="0" applyNumberFormat="1" applyFill="1"/>
    <xf numFmtId="0" fontId="0" fillId="0" borderId="21" xfId="0" applyBorder="1"/>
    <xf numFmtId="0" fontId="0" fillId="0" borderId="22" xfId="0" applyBorder="1"/>
    <xf numFmtId="0" fontId="0" fillId="0" borderId="23" xfId="0" applyBorder="1"/>
    <xf numFmtId="0" fontId="0" fillId="9" borderId="20" xfId="0" applyFill="1" applyBorder="1"/>
    <xf numFmtId="0" fontId="0" fillId="2" borderId="20" xfId="0" applyFill="1" applyBorder="1"/>
    <xf numFmtId="0" fontId="0" fillId="4" borderId="20" xfId="0" applyFill="1" applyBorder="1"/>
    <xf numFmtId="0" fontId="0" fillId="5" borderId="20" xfId="0" applyFill="1" applyBorder="1"/>
    <xf numFmtId="0" fontId="0" fillId="9" borderId="0" xfId="0" applyFill="1" applyAlignment="1">
      <alignment horizontal="center"/>
    </xf>
    <xf numFmtId="0" fontId="0" fillId="2" borderId="0" xfId="0" applyFill="1" applyAlignment="1">
      <alignment horizontal="center"/>
    </xf>
    <xf numFmtId="0" fontId="0" fillId="4" borderId="0" xfId="0" applyFill="1" applyAlignment="1">
      <alignment horizontal="center"/>
    </xf>
    <xf numFmtId="0" fontId="0" fillId="5" borderId="7" xfId="0" applyFill="1" applyBorder="1" applyAlignment="1">
      <alignment horizontal="center"/>
    </xf>
    <xf numFmtId="0" fontId="0" fillId="2" borderId="17" xfId="0" applyFill="1" applyBorder="1"/>
    <xf numFmtId="164" fontId="0" fillId="2" borderId="17" xfId="0" applyNumberFormat="1" applyFill="1" applyBorder="1"/>
    <xf numFmtId="0" fontId="1" fillId="9" borderId="20" xfId="0" applyFont="1" applyFill="1" applyBorder="1" applyAlignment="1">
      <alignment horizontal="center"/>
    </xf>
    <xf numFmtId="0" fontId="1" fillId="4" borderId="20" xfId="0" applyFont="1" applyFill="1" applyBorder="1" applyAlignment="1">
      <alignment horizontal="center"/>
    </xf>
    <xf numFmtId="0" fontId="1" fillId="5" borderId="20" xfId="0" applyFont="1" applyFill="1" applyBorder="1" applyAlignment="1">
      <alignment horizontal="center"/>
    </xf>
    <xf numFmtId="0" fontId="1" fillId="2" borderId="20" xfId="0" applyFont="1" applyFill="1" applyBorder="1" applyAlignment="1">
      <alignment horizontal="center"/>
    </xf>
    <xf numFmtId="0" fontId="0" fillId="9" borderId="0" xfId="0" applyFill="1"/>
    <xf numFmtId="164" fontId="0" fillId="9" borderId="0" xfId="0" applyNumberFormat="1" applyFill="1"/>
    <xf numFmtId="0" fontId="0" fillId="0" borderId="0" xfId="0"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2" borderId="10" xfId="0" applyFill="1" applyBorder="1" applyAlignment="1">
      <alignment horizontal="center"/>
    </xf>
    <xf numFmtId="0" fontId="0" fillId="0" borderId="11" xfId="0" applyBorder="1" applyAlignment="1">
      <alignment horizontal="center"/>
    </xf>
    <xf numFmtId="0" fontId="0" fillId="4" borderId="0" xfId="0" applyFill="1"/>
    <xf numFmtId="164" fontId="0" fillId="4" borderId="0" xfId="0" applyNumberFormat="1" applyFill="1"/>
    <xf numFmtId="167" fontId="0" fillId="0" borderId="0" xfId="0" applyNumberFormat="1"/>
    <xf numFmtId="168" fontId="0" fillId="4" borderId="0" xfId="0" applyNumberFormat="1" applyFill="1"/>
    <xf numFmtId="0" fontId="9" fillId="0" borderId="0" xfId="0" applyFont="1"/>
    <xf numFmtId="0" fontId="0" fillId="5" borderId="0" xfId="0" applyFill="1"/>
    <xf numFmtId="164" fontId="0" fillId="5" borderId="0" xfId="0" applyNumberFormat="1" applyFill="1"/>
    <xf numFmtId="0" fontId="0" fillId="0" borderId="39" xfId="0" applyBorder="1" applyAlignment="1">
      <alignment horizontal="center" vertical="center" wrapText="1"/>
    </xf>
    <xf numFmtId="0" fontId="0" fillId="0" borderId="5" xfId="0" applyBorder="1" applyAlignment="1">
      <alignment horizontal="center" vertical="center" wrapText="1"/>
    </xf>
    <xf numFmtId="0" fontId="0" fillId="0" borderId="40"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left"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167" fontId="0" fillId="8" borderId="2" xfId="0" applyNumberFormat="1" applyFill="1" applyBorder="1" applyAlignment="1">
      <alignment horizontal="center"/>
    </xf>
    <xf numFmtId="167" fontId="0" fillId="8" borderId="4" xfId="0" applyNumberFormat="1" applyFill="1" applyBorder="1" applyAlignment="1">
      <alignment horizontal="center"/>
    </xf>
    <xf numFmtId="0" fontId="0" fillId="0" borderId="41" xfId="0" applyBorder="1" applyAlignment="1">
      <alignment horizontal="center" vertical="center" wrapText="1"/>
    </xf>
    <xf numFmtId="0" fontId="0" fillId="0" borderId="15" xfId="0" applyBorder="1" applyAlignment="1">
      <alignment horizontal="center" vertical="center" wrapText="1"/>
    </xf>
    <xf numFmtId="0" fontId="0" fillId="8" borderId="2" xfId="0" applyFill="1" applyBorder="1" applyAlignment="1">
      <alignment horizontal="center"/>
    </xf>
    <xf numFmtId="0" fontId="0" fillId="8" borderId="4" xfId="0" applyFill="1" applyBorder="1" applyAlignment="1">
      <alignment horizontal="center"/>
    </xf>
    <xf numFmtId="0" fontId="0" fillId="8" borderId="6" xfId="0" applyFill="1" applyBorder="1" applyAlignment="1">
      <alignment horizontal="center"/>
    </xf>
    <xf numFmtId="0" fontId="0" fillId="8" borderId="7" xfId="0" applyFill="1" applyBorder="1" applyAlignment="1">
      <alignment horizontal="center"/>
    </xf>
    <xf numFmtId="0" fontId="0" fillId="8" borderId="9" xfId="0" applyFill="1" applyBorder="1" applyAlignment="1">
      <alignment horizontal="center"/>
    </xf>
    <xf numFmtId="0" fontId="0" fillId="8" borderId="11" xfId="0" applyFill="1" applyBorder="1" applyAlignment="1">
      <alignment horizontal="center"/>
    </xf>
    <xf numFmtId="167" fontId="0" fillId="8" borderId="6" xfId="0" applyNumberFormat="1" applyFill="1" applyBorder="1" applyAlignment="1">
      <alignment horizontal="center"/>
    </xf>
    <xf numFmtId="167" fontId="0" fillId="8" borderId="7" xfId="0" applyNumberFormat="1" applyFill="1" applyBorder="1" applyAlignment="1">
      <alignment horizontal="center"/>
    </xf>
    <xf numFmtId="167" fontId="0" fillId="8" borderId="9" xfId="0" applyNumberFormat="1" applyFill="1" applyBorder="1" applyAlignment="1">
      <alignment horizontal="center"/>
    </xf>
    <xf numFmtId="167" fontId="0" fillId="8" borderId="11" xfId="0" applyNumberFormat="1" applyFill="1" applyBorder="1" applyAlignment="1">
      <alignment horizontal="center"/>
    </xf>
  </cellXfs>
  <cellStyles count="1">
    <cellStyle name="Standard"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18109166996498"/>
          <c:y val="0.18029663446387295"/>
          <c:w val="0.78591158520533344"/>
          <c:h val="0.76684720079500679"/>
        </c:manualLayout>
      </c:layout>
      <c:barChart>
        <c:barDir val="col"/>
        <c:grouping val="clustered"/>
        <c:varyColors val="0"/>
        <c:ser>
          <c:idx val="1"/>
          <c:order val="1"/>
          <c:tx>
            <c:v>Milchpreis</c:v>
          </c:tx>
          <c:spPr>
            <a:solidFill>
              <a:schemeClr val="accent6">
                <a:lumMod val="75000"/>
              </a:schemeClr>
            </a:solidFill>
            <a:ln>
              <a:noFill/>
            </a:ln>
            <a:effectLst/>
          </c:spPr>
          <c:invertIfNegative val="0"/>
          <c:cat>
            <c:strRef>
              <c:f>'Stundenlohn der Milchbauern'!$E$188:$I$188</c:f>
              <c:strCache>
                <c:ptCount val="5"/>
                <c:pt idx="0">
                  <c:v>Bayern Ø 52 Kühe</c:v>
                </c:pt>
                <c:pt idx="1">
                  <c:v>18 Kühe</c:v>
                </c:pt>
                <c:pt idx="2">
                  <c:v>39 Kühe</c:v>
                </c:pt>
                <c:pt idx="3">
                  <c:v>60 Kühe</c:v>
                </c:pt>
                <c:pt idx="4">
                  <c:v>94 Kühe</c:v>
                </c:pt>
              </c:strCache>
            </c:strRef>
          </c:cat>
          <c:val>
            <c:numRef>
              <c:f>'Stundenlohn der Milchbauern'!$E$189:$I$189</c:f>
              <c:numCache>
                <c:formatCode>0.0</c:formatCode>
                <c:ptCount val="5"/>
                <c:pt idx="0">
                  <c:v>93.991668190467067</c:v>
                </c:pt>
                <c:pt idx="1">
                  <c:v>144.73230788015235</c:v>
                </c:pt>
                <c:pt idx="2">
                  <c:v>99.334727057940839</c:v>
                </c:pt>
                <c:pt idx="3">
                  <c:v>91.111234259796319</c:v>
                </c:pt>
                <c:pt idx="4">
                  <c:v>84.939154225126657</c:v>
                </c:pt>
              </c:numCache>
            </c:numRef>
          </c:val>
          <c:extLst>
            <c:ext xmlns:c16="http://schemas.microsoft.com/office/drawing/2014/chart" uri="{C3380CC4-5D6E-409C-BE32-E72D297353CC}">
              <c16:uniqueId val="{00000000-5F89-47FE-8760-9A15A8CF5773}"/>
            </c:ext>
          </c:extLst>
        </c:ser>
        <c:dLbls>
          <c:showLegendKey val="0"/>
          <c:showVal val="0"/>
          <c:showCatName val="0"/>
          <c:showSerName val="0"/>
          <c:showPercent val="0"/>
          <c:showBubbleSize val="0"/>
        </c:dLbls>
        <c:gapWidth val="200"/>
        <c:axId val="813896896"/>
        <c:axId val="813897224"/>
      </c:barChart>
      <c:barChart>
        <c:barDir val="col"/>
        <c:grouping val="clustered"/>
        <c:varyColors val="0"/>
        <c:ser>
          <c:idx val="2"/>
          <c:order val="0"/>
          <c:tx>
            <c:v>DUMMY</c:v>
          </c:tx>
          <c:spPr>
            <a:noFill/>
            <a:ln>
              <a:noFill/>
            </a:ln>
            <a:effectLst/>
          </c:spPr>
          <c:invertIfNegative val="0"/>
          <c:cat>
            <c:strRef>
              <c:f>'Stundenlohn der Milchbauern'!$E$188:$I$188</c:f>
              <c:strCache>
                <c:ptCount val="5"/>
                <c:pt idx="0">
                  <c:v>Bayern Ø 52 Kühe</c:v>
                </c:pt>
                <c:pt idx="1">
                  <c:v>18 Kühe</c:v>
                </c:pt>
                <c:pt idx="2">
                  <c:v>39 Kühe</c:v>
                </c:pt>
                <c:pt idx="3">
                  <c:v>60 Kühe</c:v>
                </c:pt>
                <c:pt idx="4">
                  <c:v>94 Kühe</c:v>
                </c:pt>
              </c:strCache>
            </c:strRef>
          </c:cat>
          <c:val>
            <c:numRef>
              <c:f>'Stundenlohn der Milchbauern'!$E$190:$I$190</c:f>
              <c:numCache>
                <c:formatCode>0.0</c:formatCode>
                <c:ptCount val="5"/>
                <c:pt idx="0">
                  <c:v>20.408343999999996</c:v>
                </c:pt>
                <c:pt idx="1">
                  <c:v>20.408343999999996</c:v>
                </c:pt>
                <c:pt idx="2">
                  <c:v>20.408343999999996</c:v>
                </c:pt>
                <c:pt idx="3">
                  <c:v>20.408343999999996</c:v>
                </c:pt>
                <c:pt idx="4">
                  <c:v>20.408343999999996</c:v>
                </c:pt>
              </c:numCache>
            </c:numRef>
          </c:val>
          <c:extLst>
            <c:ext xmlns:c16="http://schemas.microsoft.com/office/drawing/2014/chart" uri="{C3380CC4-5D6E-409C-BE32-E72D297353CC}">
              <c16:uniqueId val="{00000001-5F89-47FE-8760-9A15A8CF5773}"/>
            </c:ext>
          </c:extLst>
        </c:ser>
        <c:ser>
          <c:idx val="0"/>
          <c:order val="2"/>
          <c:tx>
            <c:v>Stundenlohn</c:v>
          </c:tx>
          <c:spPr>
            <a:solidFill>
              <a:srgbClr val="FFC000"/>
            </a:solidFill>
            <a:ln>
              <a:noFill/>
            </a:ln>
            <a:effectLst/>
          </c:spPr>
          <c:invertIfNegative val="0"/>
          <c:cat>
            <c:strRef>
              <c:f>'Stundenlohn der Milchbauern'!$E$188:$I$188</c:f>
              <c:strCache>
                <c:ptCount val="5"/>
                <c:pt idx="0">
                  <c:v>Bayern Ø 52 Kühe</c:v>
                </c:pt>
                <c:pt idx="1">
                  <c:v>18 Kühe</c:v>
                </c:pt>
                <c:pt idx="2">
                  <c:v>39 Kühe</c:v>
                </c:pt>
                <c:pt idx="3">
                  <c:v>60 Kühe</c:v>
                </c:pt>
                <c:pt idx="4">
                  <c:v>94 Kühe</c:v>
                </c:pt>
              </c:strCache>
            </c:strRef>
          </c:cat>
          <c:val>
            <c:numRef>
              <c:f>'Stundenlohn der Milchbauern'!$E$190:$I$190</c:f>
              <c:numCache>
                <c:formatCode>0.0</c:formatCode>
                <c:ptCount val="5"/>
                <c:pt idx="0">
                  <c:v>20.408343999999996</c:v>
                </c:pt>
                <c:pt idx="1">
                  <c:v>20.408343999999996</c:v>
                </c:pt>
                <c:pt idx="2">
                  <c:v>20.408343999999996</c:v>
                </c:pt>
                <c:pt idx="3">
                  <c:v>20.408343999999996</c:v>
                </c:pt>
                <c:pt idx="4">
                  <c:v>20.408343999999996</c:v>
                </c:pt>
              </c:numCache>
            </c:numRef>
          </c:val>
          <c:extLst>
            <c:ext xmlns:c16="http://schemas.microsoft.com/office/drawing/2014/chart" uri="{C3380CC4-5D6E-409C-BE32-E72D297353CC}">
              <c16:uniqueId val="{00000002-5F89-47FE-8760-9A15A8CF5773}"/>
            </c:ext>
          </c:extLst>
        </c:ser>
        <c:dLbls>
          <c:showLegendKey val="0"/>
          <c:showVal val="0"/>
          <c:showCatName val="0"/>
          <c:showSerName val="0"/>
          <c:showPercent val="0"/>
          <c:showBubbleSize val="0"/>
        </c:dLbls>
        <c:gapWidth val="0"/>
        <c:overlap val="-100"/>
        <c:axId val="923591288"/>
        <c:axId val="923588664"/>
      </c:barChart>
      <c:catAx>
        <c:axId val="813896896"/>
        <c:scaling>
          <c:orientation val="minMax"/>
        </c:scaling>
        <c:delete val="1"/>
        <c:axPos val="b"/>
        <c:numFmt formatCode="General" sourceLinked="1"/>
        <c:majorTickMark val="none"/>
        <c:minorTickMark val="none"/>
        <c:tickLblPos val="nextTo"/>
        <c:crossAx val="813897224"/>
        <c:crosses val="autoZero"/>
        <c:auto val="1"/>
        <c:lblAlgn val="ctr"/>
        <c:lblOffset val="100"/>
        <c:noMultiLvlLbl val="0"/>
      </c:catAx>
      <c:valAx>
        <c:axId val="813897224"/>
        <c:scaling>
          <c:orientation val="minMax"/>
          <c:max val="160"/>
        </c:scaling>
        <c:delete val="0"/>
        <c:axPos val="l"/>
        <c:majorGridlines>
          <c:spPr>
            <a:ln w="9525" cap="flat" cmpd="sng" algn="ctr">
              <a:solidFill>
                <a:schemeClr val="tx1">
                  <a:lumMod val="15000"/>
                  <a:lumOff val="85000"/>
                </a:schemeClr>
              </a:solidFill>
              <a:round/>
            </a:ln>
            <a:effectLst/>
          </c:spPr>
        </c:majorGridlines>
        <c:numFmt formatCode="#,##0.0_ ;[Red]\-#,##0.0\ " sourceLinked="0"/>
        <c:majorTickMark val="none"/>
        <c:minorTickMark val="none"/>
        <c:tickLblPos val="nextTo"/>
        <c:spPr>
          <a:solidFill>
            <a:schemeClr val="accent6">
              <a:lumMod val="60000"/>
              <a:lumOff val="40000"/>
            </a:schemeClr>
          </a:solid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de-DE"/>
          </a:p>
        </c:txPr>
        <c:crossAx val="813896896"/>
        <c:crosses val="autoZero"/>
        <c:crossBetween val="between"/>
        <c:majorUnit val="10"/>
      </c:valAx>
      <c:valAx>
        <c:axId val="923588664"/>
        <c:scaling>
          <c:orientation val="minMax"/>
          <c:max val="40"/>
        </c:scaling>
        <c:delete val="0"/>
        <c:axPos val="r"/>
        <c:numFmt formatCode="0.0" sourceLinked="1"/>
        <c:majorTickMark val="out"/>
        <c:minorTickMark val="none"/>
        <c:tickLblPos val="nextTo"/>
        <c:spPr>
          <a:solidFill>
            <a:schemeClr val="accent4"/>
          </a:solidFill>
          <a:ln>
            <a:noFill/>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de-DE"/>
          </a:p>
        </c:txPr>
        <c:crossAx val="923591288"/>
        <c:crosses val="max"/>
        <c:crossBetween val="between"/>
        <c:majorUnit val="2.5"/>
      </c:valAx>
      <c:catAx>
        <c:axId val="923591288"/>
        <c:scaling>
          <c:orientation val="minMax"/>
        </c:scaling>
        <c:delete val="1"/>
        <c:axPos val="b"/>
        <c:numFmt formatCode="General" sourceLinked="1"/>
        <c:majorTickMark val="out"/>
        <c:minorTickMark val="none"/>
        <c:tickLblPos val="nextTo"/>
        <c:crossAx val="923588664"/>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18109166996498"/>
          <c:y val="0.10387646835082641"/>
          <c:w val="0.78591158520533344"/>
          <c:h val="0.87157846664760119"/>
        </c:manualLayout>
      </c:layout>
      <c:barChart>
        <c:barDir val="col"/>
        <c:grouping val="clustered"/>
        <c:varyColors val="0"/>
        <c:ser>
          <c:idx val="33"/>
          <c:order val="0"/>
          <c:tx>
            <c:v>Stundenlohn 5 Jahre</c:v>
          </c:tx>
          <c:spPr>
            <a:solidFill>
              <a:schemeClr val="accent6">
                <a:lumMod val="60000"/>
                <a:lumOff val="40000"/>
              </a:schemeClr>
            </a:solidFill>
            <a:ln w="15875">
              <a:solidFill>
                <a:schemeClr val="accent6">
                  <a:lumMod val="75000"/>
                </a:schemeClr>
              </a:solidFill>
            </a:ln>
            <a:effectLst/>
          </c:spPr>
          <c:invertIfNegative val="0"/>
          <c:cat>
            <c:strRef>
              <c:f>'Stundenlohn der Milchbauern'!$E$112:$I$112</c:f>
              <c:strCache>
                <c:ptCount val="5"/>
                <c:pt idx="0">
                  <c:v>BY Ø 52 K</c:v>
                </c:pt>
                <c:pt idx="1">
                  <c:v>18 Kühe</c:v>
                </c:pt>
                <c:pt idx="2">
                  <c:v>39 Kühe</c:v>
                </c:pt>
                <c:pt idx="3">
                  <c:v>60 Kühe</c:v>
                </c:pt>
                <c:pt idx="4">
                  <c:v>94 Kühe</c:v>
                </c:pt>
              </c:strCache>
            </c:strRef>
          </c:cat>
          <c:val>
            <c:numRef>
              <c:f>'Stundenlohn der Milchbauern'!$E$91:$I$91</c:f>
              <c:numCache>
                <c:formatCode>0.0</c:formatCode>
                <c:ptCount val="5"/>
                <c:pt idx="0">
                  <c:v>8.7267448377450947</c:v>
                </c:pt>
                <c:pt idx="1">
                  <c:v>3.4359490917491748</c:v>
                </c:pt>
                <c:pt idx="2">
                  <c:v>7.8402963711171667</c:v>
                </c:pt>
                <c:pt idx="3">
                  <c:v>9.9607814237986236</c:v>
                </c:pt>
                <c:pt idx="4">
                  <c:v>12.840010871414242</c:v>
                </c:pt>
              </c:numCache>
            </c:numRef>
          </c:val>
          <c:extLst>
            <c:ext xmlns:c16="http://schemas.microsoft.com/office/drawing/2014/chart" uri="{C3380CC4-5D6E-409C-BE32-E72D297353CC}">
              <c16:uniqueId val="{00000000-A1C1-482B-89C8-F6373AB184A9}"/>
            </c:ext>
          </c:extLst>
        </c:ser>
        <c:ser>
          <c:idx val="0"/>
          <c:order val="1"/>
          <c:tx>
            <c:v>Stundenlohn nach Änderung</c:v>
          </c:tx>
          <c:spPr>
            <a:solidFill>
              <a:srgbClr val="FFC000"/>
            </a:solidFill>
            <a:ln w="15875">
              <a:solidFill>
                <a:schemeClr val="accent2">
                  <a:lumMod val="75000"/>
                </a:schemeClr>
              </a:solidFill>
            </a:ln>
            <a:effectLst/>
          </c:spPr>
          <c:invertIfNegative val="0"/>
          <c:val>
            <c:numRef>
              <c:f>'Stundenlohn der Milchbauern'!$E$92:$I$92</c:f>
              <c:numCache>
                <c:formatCode>0.0</c:formatCode>
                <c:ptCount val="5"/>
                <c:pt idx="0">
                  <c:v>2.054403171078429</c:v>
                </c:pt>
                <c:pt idx="1">
                  <c:v>-1.8105281359735983</c:v>
                </c:pt>
                <c:pt idx="2">
                  <c:v>1.6807710305177106</c:v>
                </c:pt>
                <c:pt idx="3">
                  <c:v>3.7235535061784888</c:v>
                </c:pt>
                <c:pt idx="4">
                  <c:v>4.5306917139418266</c:v>
                </c:pt>
              </c:numCache>
            </c:numRef>
          </c:val>
          <c:extLst>
            <c:ext xmlns:c16="http://schemas.microsoft.com/office/drawing/2014/chart" uri="{C3380CC4-5D6E-409C-BE32-E72D297353CC}">
              <c16:uniqueId val="{00000001-A1C1-482B-89C8-F6373AB184A9}"/>
            </c:ext>
          </c:extLst>
        </c:ser>
        <c:dLbls>
          <c:showLegendKey val="0"/>
          <c:showVal val="0"/>
          <c:showCatName val="0"/>
          <c:showSerName val="0"/>
          <c:showPercent val="0"/>
          <c:showBubbleSize val="0"/>
        </c:dLbls>
        <c:gapWidth val="100"/>
        <c:axId val="813896896"/>
        <c:axId val="813897224"/>
      </c:barChart>
      <c:catAx>
        <c:axId val="813896896"/>
        <c:scaling>
          <c:orientation val="minMax"/>
        </c:scaling>
        <c:delete val="1"/>
        <c:axPos val="b"/>
        <c:numFmt formatCode="General" sourceLinked="1"/>
        <c:majorTickMark val="none"/>
        <c:minorTickMark val="none"/>
        <c:tickLblPos val="nextTo"/>
        <c:crossAx val="813897224"/>
        <c:crosses val="autoZero"/>
        <c:auto val="1"/>
        <c:lblAlgn val="ctr"/>
        <c:lblOffset val="100"/>
        <c:noMultiLvlLbl val="0"/>
      </c:catAx>
      <c:valAx>
        <c:axId val="813897224"/>
        <c:scaling>
          <c:orientation val="minMax"/>
        </c:scaling>
        <c:delete val="0"/>
        <c:axPos val="l"/>
        <c:majorGridlines>
          <c:spPr>
            <a:ln w="9525" cap="flat" cmpd="sng" algn="ctr">
              <a:solidFill>
                <a:schemeClr val="tx1">
                  <a:lumMod val="15000"/>
                  <a:lumOff val="85000"/>
                </a:schemeClr>
              </a:solidFill>
              <a:round/>
            </a:ln>
            <a:effectLst/>
          </c:spPr>
        </c:majorGridlines>
        <c:numFmt formatCode="#,##0.0_ ;[Red]\-#,##0.0\ "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de-DE"/>
          </a:p>
        </c:txPr>
        <c:crossAx val="813896896"/>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116417</xdr:colOff>
      <xdr:row>4</xdr:row>
      <xdr:rowOff>137164</xdr:rowOff>
    </xdr:from>
    <xdr:to>
      <xdr:col>11</xdr:col>
      <xdr:colOff>9525</xdr:colOff>
      <xdr:row>42</xdr:row>
      <xdr:rowOff>11906</xdr:rowOff>
    </xdr:to>
    <xdr:sp macro="" textlink="">
      <xdr:nvSpPr>
        <xdr:cNvPr id="2" name="Textfeld 1">
          <a:extLst>
            <a:ext uri="{FF2B5EF4-FFF2-40B4-BE49-F238E27FC236}">
              <a16:creationId xmlns:a16="http://schemas.microsoft.com/office/drawing/2014/main" id="{3C1C1CBE-B5EE-4007-B414-88C78C262600}"/>
            </a:ext>
          </a:extLst>
        </xdr:cNvPr>
        <xdr:cNvSpPr txBox="1"/>
      </xdr:nvSpPr>
      <xdr:spPr>
        <a:xfrm>
          <a:off x="249767" y="1937389"/>
          <a:ext cx="7913158" cy="71137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de-DE" sz="1100">
              <a:solidFill>
                <a:schemeClr val="dk1"/>
              </a:solidFill>
              <a:effectLst/>
              <a:latin typeface="+mn-lt"/>
              <a:ea typeface="+mn-ea"/>
              <a:cs typeface="+mn-cs"/>
            </a:rPr>
            <a:t>Milchbauern sind Unternehmer. Sie investieren Geld und die eigene Arbeitszeit in die Milcherzeugung, verkaufen die Milch an ihre Molkerei und die Molkerei verkauft die Produkte an den Einzelhandel, bei dem die meisten Verbraucher dann Milch, Käse und Joghurt einkaufen.</a:t>
          </a:r>
        </a:p>
        <a:p>
          <a:pPr hangingPunct="0"/>
          <a:r>
            <a:rPr lang="de-DE" sz="1100">
              <a:solidFill>
                <a:schemeClr val="dk1"/>
              </a:solidFill>
              <a:effectLst/>
              <a:latin typeface="+mn-lt"/>
              <a:ea typeface="+mn-ea"/>
              <a:cs typeface="+mn-cs"/>
            </a:rPr>
            <a:t>Milchviehbetriebe haben Einnahmen aus Milchverkauf, Tierverkauf und staatlichen Prämien. Nach Abzug der Kosten bleibt der Gewinn aus Land- und Forstwirtschaft. Der Gewinn ist ihr Bruttoeinkommen. Vom Gewinn bezahlen sie</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Einkommensteuer, den Lebensunterhalt incl. Wohnen und Mobilität,</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die komplette soziale Absicherung der Unternehmerfamilie</a:t>
          </a:r>
          <a:r>
            <a:rPr lang="de-DE" sz="1100" baseline="0">
              <a:solidFill>
                <a:schemeClr val="dk1"/>
              </a:solidFill>
              <a:effectLst/>
              <a:latin typeface="+mn-lt"/>
              <a:ea typeface="+mn-ea"/>
              <a:cs typeface="+mn-cs"/>
            </a:rPr>
            <a:t> und die Abfindung der </a:t>
          </a:r>
          <a:r>
            <a:rPr lang="de-DE" sz="1100">
              <a:solidFill>
                <a:schemeClr val="dk1"/>
              </a:solidFill>
              <a:effectLst/>
              <a:latin typeface="+mn-lt"/>
              <a:ea typeface="+mn-ea"/>
              <a:cs typeface="+mn-cs"/>
            </a:rPr>
            <a:t>weichenden Erben. Ein Teil des Gewinns fließt aber auch zurück</a:t>
          </a:r>
          <a:r>
            <a:rPr lang="de-DE" sz="1100" baseline="0">
              <a:solidFill>
                <a:schemeClr val="dk1"/>
              </a:solidFill>
              <a:effectLst/>
              <a:latin typeface="+mn-lt"/>
              <a:ea typeface="+mn-ea"/>
              <a:cs typeface="+mn-cs"/>
            </a:rPr>
            <a:t> in den landwirtschaftlichen Betrieb zur Finanzierung der Mehrkosten bei Ersatzbeschaffungen (inflationsbedingte Kostensteigerungen) und Wachstumsinvestitionen (notwendig, um bei lange Zeit stagnierenden Milchpreisen die Kostensteigerungen bezahlen zu können).</a:t>
          </a:r>
          <a:endParaRPr lang="de-DE" sz="1100">
            <a:solidFill>
              <a:schemeClr val="dk1"/>
            </a:solidFill>
            <a:effectLst/>
            <a:latin typeface="+mn-lt"/>
            <a:ea typeface="+mn-ea"/>
            <a:cs typeface="+mn-cs"/>
          </a:endParaRPr>
        </a:p>
        <a:p>
          <a:pPr hangingPunct="0"/>
          <a:r>
            <a:rPr lang="de-DE" sz="1100">
              <a:solidFill>
                <a:schemeClr val="dk1"/>
              </a:solidFill>
              <a:effectLst/>
              <a:latin typeface="+mn-lt"/>
              <a:ea typeface="+mn-ea"/>
              <a:cs typeface="+mn-cs"/>
            </a:rPr>
            <a:t>Milchviehbetriebe leben vom erwirtschafteten Gewinn. Der Gewinn ist aber auch der Lohn für das gebundene Kapital (Gebäude, Maschinen, Tiere, Vorräte), die eigene Fläche (Acker und Grünland) und die eigene Arbeit. </a:t>
          </a:r>
        </a:p>
        <a:p>
          <a:pPr hangingPunct="0"/>
          <a:r>
            <a:rPr lang="de-DE" sz="1100">
              <a:solidFill>
                <a:schemeClr val="dk1"/>
              </a:solidFill>
              <a:effectLst/>
              <a:latin typeface="+mn-lt"/>
              <a:ea typeface="+mn-ea"/>
              <a:cs typeface="+mn-cs"/>
            </a:rPr>
            <a:t>Wird vom Gewinn der Zinsansatz für das gebundene Eigenkapital und der Pachtansatz für die eigene Fläche abgezogen, dann bleibt der Lohn für die eingebrachte Arbeitszeit übrig. Umgelegt auf die Stunde ergibt das den Bruttostundenlohn</a:t>
          </a:r>
          <a:r>
            <a:rPr lang="de-DE" sz="1100" baseline="0">
              <a:solidFill>
                <a:schemeClr val="dk1"/>
              </a:solidFill>
              <a:effectLst/>
              <a:latin typeface="+mn-lt"/>
              <a:ea typeface="+mn-ea"/>
              <a:cs typeface="+mn-cs"/>
            </a:rPr>
            <a:t> - </a:t>
          </a:r>
          <a:r>
            <a:rPr lang="de-DE" sz="1100">
              <a:solidFill>
                <a:schemeClr val="dk1"/>
              </a:solidFill>
              <a:effectLst/>
              <a:latin typeface="+mn-lt"/>
              <a:ea typeface="+mn-ea"/>
              <a:cs typeface="+mn-cs"/>
            </a:rPr>
            <a:t>den verbleibenden Gewinnanteil für die gearbeiteten Stunden.</a:t>
          </a:r>
        </a:p>
        <a:p>
          <a:pPr hangingPunct="0"/>
          <a:r>
            <a:rPr lang="de-DE" sz="1100">
              <a:solidFill>
                <a:schemeClr val="dk1"/>
              </a:solidFill>
              <a:effectLst/>
              <a:latin typeface="+mn-lt"/>
              <a:ea typeface="+mn-ea"/>
              <a:cs typeface="+mn-cs"/>
            </a:rPr>
            <a:t>Bleibt dauerhaft zu wenig übrig, wird</a:t>
          </a:r>
          <a:r>
            <a:rPr lang="de-DE" sz="1100" baseline="0">
              <a:solidFill>
                <a:schemeClr val="dk1"/>
              </a:solidFill>
              <a:effectLst/>
              <a:latin typeface="+mn-lt"/>
              <a:ea typeface="+mn-ea"/>
              <a:cs typeface="+mn-cs"/>
            </a:rPr>
            <a:t> der Stall geschlossen</a:t>
          </a:r>
          <a:r>
            <a:rPr lang="de-DE" sz="1100">
              <a:solidFill>
                <a:schemeClr val="dk1"/>
              </a:solidFill>
              <a:effectLst/>
              <a:latin typeface="+mn-lt"/>
              <a:ea typeface="+mn-ea"/>
              <a:cs typeface="+mn-cs"/>
            </a:rPr>
            <a:t>. Doch wo kommt dann das Einkommen her? Entweder wird in ein anderes Geschäftsfeld investiert oder die Familienmitglieder werden zum Arbeitnehmer: Ein fester Stundenlohn, viel mehr Freizeit und aus Flächenverpachtung und Geldanlagen ein gutes Zusatzeinkommen.</a:t>
          </a:r>
          <a:r>
            <a:rPr lang="de-DE" sz="1100" baseline="0">
              <a:solidFill>
                <a:schemeClr val="dk1"/>
              </a:solidFill>
              <a:effectLst/>
              <a:latin typeface="+mn-lt"/>
              <a:ea typeface="+mn-ea"/>
              <a:cs typeface="+mn-cs"/>
            </a:rPr>
            <a:t> So logisch das klingt, so schwer fällt im Einzelfall die Entscheidung , aktiv den Schlussstrich in der langen Familientradition gezogen zu haben.</a:t>
          </a:r>
          <a:endParaRPr lang="de-DE" sz="1100">
            <a:solidFill>
              <a:schemeClr val="dk1"/>
            </a:solidFill>
            <a:effectLst/>
            <a:latin typeface="+mn-lt"/>
            <a:ea typeface="+mn-ea"/>
            <a:cs typeface="+mn-cs"/>
          </a:endParaRPr>
        </a:p>
        <a:p>
          <a:pPr hangingPunct="0"/>
          <a:endParaRPr lang="de-DE" sz="1100">
            <a:solidFill>
              <a:schemeClr val="dk1"/>
            </a:solidFill>
            <a:effectLst/>
            <a:latin typeface="+mn-lt"/>
            <a:ea typeface="+mn-ea"/>
            <a:cs typeface="+mn-cs"/>
          </a:endParaRPr>
        </a:p>
        <a:p>
          <a:pPr marL="0" marR="0" lvl="0" indent="0" defTabSz="914400" eaLnBrk="1" fontAlgn="auto" latinLnBrk="0" hangingPunct="0">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Was die Milchviehbetriebe</a:t>
          </a:r>
          <a:r>
            <a:rPr lang="de-DE" sz="1100" baseline="0">
              <a:solidFill>
                <a:schemeClr val="dk1"/>
              </a:solidFill>
              <a:effectLst/>
              <a:latin typeface="+mn-lt"/>
              <a:ea typeface="+mn-ea"/>
              <a:cs typeface="+mn-cs"/>
            </a:rPr>
            <a:t> in Bayern in den letzten Jahren verdient haben, kann über die Auswertung </a:t>
          </a:r>
          <a:r>
            <a:rPr lang="de-DE" sz="1100">
              <a:solidFill>
                <a:schemeClr val="dk1"/>
              </a:solidFill>
              <a:effectLst/>
              <a:latin typeface="+mn-lt"/>
              <a:ea typeface="+mn-ea"/>
              <a:cs typeface="+mn-cs"/>
            </a:rPr>
            <a:t>der bayerischen</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BMEL-Testbetriebsbuchführungen*)</a:t>
          </a:r>
          <a:r>
            <a:rPr lang="de-DE" sz="1100" baseline="0">
              <a:solidFill>
                <a:schemeClr val="dk1"/>
              </a:solidFill>
              <a:effectLst/>
              <a:latin typeface="+mn-lt"/>
              <a:ea typeface="+mn-ea"/>
              <a:cs typeface="+mn-cs"/>
            </a:rPr>
            <a:t> geschätzt werden.  Da der Molkereimilchpreis im Jahresverlauf und über die Jahre starken, oft weltmarktbedingten Schwankungen unterliegt, wurde in den Gruppen der Mittelwert über die letzten fünf Jahre gebildet.</a:t>
          </a:r>
          <a:endParaRPr lang="de-DE">
            <a:effectLst/>
          </a:endParaRPr>
        </a:p>
        <a:p>
          <a:pPr hangingPunct="0"/>
          <a:endParaRPr lang="de-DE" sz="1100" baseline="0">
            <a:solidFill>
              <a:schemeClr val="dk1"/>
            </a:solidFill>
            <a:effectLst/>
            <a:latin typeface="+mn-lt"/>
            <a:ea typeface="+mn-ea"/>
            <a:cs typeface="+mn-cs"/>
          </a:endParaRPr>
        </a:p>
        <a:p>
          <a:pPr hangingPunct="0"/>
          <a:r>
            <a:rPr lang="de-DE" sz="1100">
              <a:solidFill>
                <a:schemeClr val="dk1"/>
              </a:solidFill>
              <a:effectLst/>
              <a:latin typeface="+mn-lt"/>
              <a:ea typeface="+mn-ea"/>
              <a:cs typeface="+mn-cs"/>
            </a:rPr>
            <a:t>Im Durchschnitt halten alle bayerischen Milchviehbetriebe 43 Kühe (2021).  Die auf  Milcherzeugung</a:t>
          </a:r>
          <a:r>
            <a:rPr lang="de-DE" sz="1100" baseline="0">
              <a:solidFill>
                <a:schemeClr val="dk1"/>
              </a:solidFill>
              <a:effectLst/>
              <a:latin typeface="+mn-lt"/>
              <a:ea typeface="+mn-ea"/>
              <a:cs typeface="+mn-cs"/>
            </a:rPr>
            <a:t> spezialsierten Betriebe im Testbetriebsnetz haben </a:t>
          </a:r>
          <a:r>
            <a:rPr lang="de-DE" sz="1100">
              <a:solidFill>
                <a:schemeClr val="dk1"/>
              </a:solidFill>
              <a:effectLst/>
              <a:latin typeface="+mn-lt"/>
              <a:ea typeface="+mn-ea"/>
              <a:cs typeface="+mn-cs"/>
            </a:rPr>
            <a:t>52 Kühe im Stall (5-jähriger Ø) mit einem Gewinn von 52.000 €,</a:t>
          </a:r>
          <a:r>
            <a:rPr lang="de-DE" sz="1100" baseline="0">
              <a:solidFill>
                <a:schemeClr val="dk1"/>
              </a:solidFill>
              <a:effectLst/>
              <a:latin typeface="+mn-lt"/>
              <a:ea typeface="+mn-ea"/>
              <a:cs typeface="+mn-cs"/>
            </a:rPr>
            <a:t> d</a:t>
          </a:r>
          <a:r>
            <a:rPr lang="de-DE" sz="1100">
              <a:solidFill>
                <a:schemeClr val="dk1"/>
              </a:solidFill>
              <a:effectLst/>
              <a:latin typeface="+mn-lt"/>
              <a:ea typeface="+mn-ea"/>
              <a:cs typeface="+mn-cs"/>
            </a:rPr>
            <a:t>ie großen Betriebe mit 94 Kühen kommen auf 91.000 €, mit 19 Kühen sind es nur 20.000 € Unternehmensgewinn</a:t>
          </a:r>
          <a:r>
            <a:rPr lang="de-DE" sz="1100" baseline="0">
              <a:solidFill>
                <a:schemeClr val="dk1"/>
              </a:solidFill>
              <a:effectLst/>
              <a:latin typeface="+mn-lt"/>
              <a:ea typeface="+mn-ea"/>
              <a:cs typeface="+mn-cs"/>
            </a:rPr>
            <a:t> - </a:t>
          </a:r>
          <a:r>
            <a:rPr lang="de-DE" sz="1100">
              <a:solidFill>
                <a:schemeClr val="dk1"/>
              </a:solidFill>
              <a:effectLst/>
              <a:latin typeface="+mn-lt"/>
              <a:ea typeface="+mn-ea"/>
              <a:cs typeface="+mn-cs"/>
            </a:rPr>
            <a:t>in Summe für alle mitarbeitenden Familienmitglieder. Bei den kleinen Betrieben wird das Familieneinkommen noch mit anderen Einkünften aufgefüllt, wohingegen bei den großen Betrieben Mitarbeiter eingestellt werden, deren Lohn dann wiederum auf Unternehmensgewinnebene</a:t>
          </a:r>
          <a:r>
            <a:rPr lang="de-DE" sz="1100" baseline="0">
              <a:solidFill>
                <a:schemeClr val="dk1"/>
              </a:solidFill>
              <a:effectLst/>
              <a:latin typeface="+mn-lt"/>
              <a:ea typeface="+mn-ea"/>
              <a:cs typeface="+mn-cs"/>
            </a:rPr>
            <a:t> bereits bezahlt ist</a:t>
          </a:r>
          <a:r>
            <a:rPr lang="de-DE" sz="1100">
              <a:solidFill>
                <a:schemeClr val="dk1"/>
              </a:solidFill>
              <a:effectLst/>
              <a:latin typeface="+mn-lt"/>
              <a:ea typeface="+mn-ea"/>
              <a:cs typeface="+mn-cs"/>
            </a:rPr>
            <a:t>.</a:t>
          </a:r>
        </a:p>
        <a:p>
          <a:pPr hangingPunct="0"/>
          <a:r>
            <a:rPr lang="de-DE" sz="1100">
              <a:solidFill>
                <a:schemeClr val="dk1"/>
              </a:solidFill>
              <a:effectLst/>
              <a:latin typeface="+mn-lt"/>
              <a:ea typeface="+mn-ea"/>
              <a:cs typeface="+mn-cs"/>
            </a:rPr>
            <a:t>Um den Lohn für die  eigene</a:t>
          </a:r>
          <a:r>
            <a:rPr lang="de-DE" sz="1100" baseline="0">
              <a:solidFill>
                <a:schemeClr val="dk1"/>
              </a:solidFill>
              <a:effectLst/>
              <a:latin typeface="+mn-lt"/>
              <a:ea typeface="+mn-ea"/>
              <a:cs typeface="+mn-cs"/>
            </a:rPr>
            <a:t> Arbeit zu bekommen, muss vorher das gebundene Kapital entlohnt werden.</a:t>
          </a:r>
          <a:endParaRPr lang="de-DE">
            <a:effectLst/>
          </a:endParaRPr>
        </a:p>
        <a:p>
          <a:pPr hangingPunct="0"/>
          <a:r>
            <a:rPr lang="de-DE" sz="1100">
              <a:solidFill>
                <a:schemeClr val="dk1"/>
              </a:solidFill>
              <a:effectLst/>
              <a:latin typeface="+mn-lt"/>
              <a:ea typeface="+mn-ea"/>
              <a:cs typeface="+mn-cs"/>
            </a:rPr>
            <a:t>Wie bei Handwerksbetrieben auch, ist in der Landwirtschaft in Gebäuden, Maschinen und Vieh viel Geld gebunden und könnte alternativ auch in andere Geschäftsfelder, in Aktien oder Immobilien angelegt werden. Nach Abzug von 2 % Zinsansatz für das</a:t>
          </a:r>
          <a:r>
            <a:rPr lang="de-DE" sz="1100" baseline="0">
              <a:solidFill>
                <a:schemeClr val="dk1"/>
              </a:solidFill>
              <a:effectLst/>
              <a:latin typeface="+mn-lt"/>
              <a:ea typeface="+mn-ea"/>
              <a:cs typeface="+mn-cs"/>
            </a:rPr>
            <a:t> eigene Geld </a:t>
          </a:r>
          <a:r>
            <a:rPr lang="de-DE" sz="1100">
              <a:solidFill>
                <a:schemeClr val="dk1"/>
              </a:solidFill>
              <a:effectLst/>
              <a:latin typeface="+mn-lt"/>
              <a:ea typeface="+mn-ea"/>
              <a:cs typeface="+mn-cs"/>
            </a:rPr>
            <a:t>und 500 € Pachtansatz je Hektar landwirtschaftliche Nutzfläche im Eigentum (mittlerer Kaufpreis 2020 in Bayern: 64.000 €) bleibt der (Stunden)Lohn für die eigene Arbeit übrig. Er betrug in den letzten fünf Wirtschaftsjahren nur knapp 9 € im Durchschnitts-Milchviehbetrieb mit 52 Milchkühen.</a:t>
          </a:r>
          <a:endParaRPr lang="de-DE">
            <a:effectLst/>
          </a:endParaRPr>
        </a:p>
        <a:p>
          <a:pPr hangingPunct="0"/>
          <a:r>
            <a:rPr lang="de-DE" sz="1100">
              <a:solidFill>
                <a:schemeClr val="dk1"/>
              </a:solidFill>
              <a:effectLst/>
              <a:latin typeface="+mn-lt"/>
              <a:ea typeface="+mn-ea"/>
              <a:cs typeface="+mn-cs"/>
            </a:rPr>
            <a:t> Bei der Gruppe mit 18 Kühen mit gut 3 € Bruttostundenlohn ist absehbar, dass spätestens die nächste Generation den Hof auch im Nebenerwerb nicht mehr weiterführen wird. Doch auch die größte Herde ermöglichte nur einen Bruttostundenlohn von rund 13 €.</a:t>
          </a:r>
          <a:endParaRPr lang="de-DE">
            <a:effectLst/>
          </a:endParaRPr>
        </a:p>
        <a:p>
          <a:pPr hangingPunct="0"/>
          <a:endParaRPr lang="de-DE" sz="1100">
            <a:solidFill>
              <a:schemeClr val="dk1"/>
            </a:solidFill>
            <a:effectLst/>
            <a:latin typeface="+mn-lt"/>
            <a:ea typeface="+mn-ea"/>
            <a:cs typeface="+mn-cs"/>
          </a:endParaRPr>
        </a:p>
        <a:p>
          <a:pPr hangingPunct="0"/>
          <a:r>
            <a:rPr lang="de-DE" sz="1100">
              <a:solidFill>
                <a:schemeClr val="dk1"/>
              </a:solidFill>
              <a:effectLst/>
              <a:latin typeface="+mn-lt"/>
              <a:ea typeface="+mn-ea"/>
              <a:cs typeface="+mn-cs"/>
            </a:rPr>
            <a:t>*) </a:t>
          </a:r>
          <a:r>
            <a:rPr lang="de-DE" sz="1100" baseline="0">
              <a:solidFill>
                <a:schemeClr val="dk1"/>
              </a:solidFill>
              <a:effectLst/>
              <a:latin typeface="+mn-lt"/>
              <a:ea typeface="+mn-ea"/>
              <a:cs typeface="+mn-cs"/>
            </a:rPr>
            <a:t>Datengrundlage: Fünfjähriger Durchschnitt  (2016/17 - 2020/21) der spezialisierten bayerischen Milchviehbetriebe im </a:t>
          </a:r>
          <a:r>
            <a:rPr lang="de-DE" sz="1100">
              <a:solidFill>
                <a:schemeClr val="dk1"/>
              </a:solidFill>
              <a:effectLst/>
              <a:latin typeface="+mn-lt"/>
              <a:ea typeface="+mn-ea"/>
              <a:cs typeface="+mn-cs"/>
            </a:rPr>
            <a:t>Testbetriebsnetz des Bundesministeriums für Ernährung und Landwirtschaft (BMEL). Die Betriebe werden für das Netz so ausgewählt, dass sie die  Landwirtschaft in</a:t>
          </a:r>
          <a:r>
            <a:rPr lang="de-DE" sz="1100" baseline="0">
              <a:solidFill>
                <a:schemeClr val="dk1"/>
              </a:solidFill>
              <a:effectLst/>
              <a:latin typeface="+mn-lt"/>
              <a:ea typeface="+mn-ea"/>
              <a:cs typeface="+mn-cs"/>
            </a:rPr>
            <a:t> Deutschland und Bayern </a:t>
          </a:r>
          <a:r>
            <a:rPr lang="de-DE" sz="1100">
              <a:solidFill>
                <a:schemeClr val="dk1"/>
              </a:solidFill>
              <a:effectLst/>
              <a:latin typeface="+mn-lt"/>
              <a:ea typeface="+mn-ea"/>
              <a:cs typeface="+mn-cs"/>
            </a:rPr>
            <a:t>repräsentieren.</a:t>
          </a:r>
          <a:endParaRPr lang="de-DE">
            <a:effectLst/>
          </a:endParaRPr>
        </a:p>
        <a:p>
          <a:pPr hangingPunct="0"/>
          <a:endParaRPr lang="de-DE" sz="1100">
            <a:solidFill>
              <a:schemeClr val="dk1"/>
            </a:solidFill>
            <a:effectLst/>
            <a:latin typeface="+mn-lt"/>
            <a:ea typeface="+mn-ea"/>
            <a:cs typeface="+mn-cs"/>
          </a:endParaRPr>
        </a:p>
      </xdr:txBody>
    </xdr:sp>
    <xdr:clientData/>
  </xdr:twoCellAnchor>
  <xdr:twoCellAnchor>
    <xdr:from>
      <xdr:col>7</xdr:col>
      <xdr:colOff>150705</xdr:colOff>
      <xdr:row>0</xdr:row>
      <xdr:rowOff>306916</xdr:rowOff>
    </xdr:from>
    <xdr:to>
      <xdr:col>9</xdr:col>
      <xdr:colOff>329775</xdr:colOff>
      <xdr:row>0</xdr:row>
      <xdr:rowOff>790786</xdr:rowOff>
    </xdr:to>
    <xdr:sp macro="" textlink="">
      <xdr:nvSpPr>
        <xdr:cNvPr id="3" name="Textfeld 2">
          <a:extLst>
            <a:ext uri="{FF2B5EF4-FFF2-40B4-BE49-F238E27FC236}">
              <a16:creationId xmlns:a16="http://schemas.microsoft.com/office/drawing/2014/main" id="{950E021B-0618-4A0B-85A2-C18292F7E658}"/>
            </a:ext>
          </a:extLst>
        </xdr:cNvPr>
        <xdr:cNvSpPr txBox="1"/>
      </xdr:nvSpPr>
      <xdr:spPr>
        <a:xfrm>
          <a:off x="5218005" y="306916"/>
          <a:ext cx="1722120" cy="4838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Bayerische Landesanstalt</a:t>
          </a:r>
          <a:endParaRPr lang="de-DE">
            <a:effectLst/>
          </a:endParaRPr>
        </a:p>
        <a:p>
          <a:r>
            <a:rPr lang="de-DE" sz="1100" b="1" baseline="0">
              <a:solidFill>
                <a:schemeClr val="dk1"/>
              </a:solidFill>
              <a:effectLst/>
              <a:latin typeface="+mn-lt"/>
              <a:ea typeface="+mn-ea"/>
              <a:cs typeface="+mn-cs"/>
            </a:rPr>
            <a:t>für Landwirtschaft</a:t>
          </a:r>
          <a:endParaRPr lang="de-DE" sz="1100"/>
        </a:p>
      </xdr:txBody>
    </xdr:sp>
    <xdr:clientData/>
  </xdr:twoCellAnchor>
  <xdr:twoCellAnchor>
    <xdr:from>
      <xdr:col>0</xdr:col>
      <xdr:colOff>0</xdr:colOff>
      <xdr:row>0</xdr:row>
      <xdr:rowOff>123825</xdr:rowOff>
    </xdr:from>
    <xdr:to>
      <xdr:col>4</xdr:col>
      <xdr:colOff>304800</xdr:colOff>
      <xdr:row>0</xdr:row>
      <xdr:rowOff>876300</xdr:rowOff>
    </xdr:to>
    <xdr:sp macro="" textlink="">
      <xdr:nvSpPr>
        <xdr:cNvPr id="4" name="Textfeld 3">
          <a:extLst>
            <a:ext uri="{FF2B5EF4-FFF2-40B4-BE49-F238E27FC236}">
              <a16:creationId xmlns:a16="http://schemas.microsoft.com/office/drawing/2014/main" id="{2F12CFE9-0221-44E2-BFE4-18D41F17C339}"/>
            </a:ext>
          </a:extLst>
        </xdr:cNvPr>
        <xdr:cNvSpPr txBox="1"/>
      </xdr:nvSpPr>
      <xdr:spPr>
        <a:xfrm>
          <a:off x="0" y="123825"/>
          <a:ext cx="281940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effectLst/>
              <a:latin typeface="+mn-lt"/>
              <a:ea typeface="+mn-ea"/>
              <a:cs typeface="+mn-cs"/>
            </a:rPr>
            <a:t>Guido Hofmann</a:t>
          </a:r>
          <a:endParaRPr lang="de-DE">
            <a:effectLst/>
          </a:endParaRPr>
        </a:p>
        <a:p>
          <a:r>
            <a:rPr lang="de-DE" sz="1100" b="1">
              <a:solidFill>
                <a:schemeClr val="dk1"/>
              </a:solidFill>
              <a:effectLst/>
              <a:latin typeface="+mn-lt"/>
              <a:ea typeface="+mn-ea"/>
              <a:cs typeface="+mn-cs"/>
            </a:rPr>
            <a:t>Ökonomik</a:t>
          </a:r>
          <a:r>
            <a:rPr lang="de-DE" sz="1100" b="1" baseline="0">
              <a:solidFill>
                <a:schemeClr val="dk1"/>
              </a:solidFill>
              <a:effectLst/>
              <a:latin typeface="+mn-lt"/>
              <a:ea typeface="+mn-ea"/>
              <a:cs typeface="+mn-cs"/>
            </a:rPr>
            <a:t> der Milchproduktion</a:t>
          </a:r>
          <a:endParaRPr lang="de-DE">
            <a:effectLst/>
          </a:endParaRPr>
        </a:p>
        <a:p>
          <a:r>
            <a:rPr lang="de-DE" sz="900" baseline="0">
              <a:solidFill>
                <a:schemeClr val="dk1"/>
              </a:solidFill>
              <a:effectLst/>
              <a:latin typeface="+mn-lt"/>
              <a:ea typeface="+mn-ea"/>
              <a:cs typeface="+mn-cs"/>
            </a:rPr>
            <a:t>08161 / 8640 - 1461</a:t>
          </a:r>
          <a:endParaRPr lang="de-DE" sz="900">
            <a:effectLst/>
          </a:endParaRPr>
        </a:p>
        <a:p>
          <a:r>
            <a:rPr lang="de-DE" sz="900">
              <a:solidFill>
                <a:schemeClr val="dk1"/>
              </a:solidFill>
              <a:effectLst/>
              <a:latin typeface="+mn-lt"/>
              <a:ea typeface="+mn-ea"/>
              <a:cs typeface="+mn-cs"/>
            </a:rPr>
            <a:t>guido.hofmann@lfl.bayern.de</a:t>
          </a:r>
          <a:endParaRPr lang="de-DE" sz="900">
            <a:effectLst/>
          </a:endParaRPr>
        </a:p>
        <a:p>
          <a:endParaRPr lang="de-DE" sz="1100"/>
        </a:p>
      </xdr:txBody>
    </xdr:sp>
    <xdr:clientData/>
  </xdr:twoCellAnchor>
  <xdr:twoCellAnchor editAs="oneCell">
    <xdr:from>
      <xdr:col>9</xdr:col>
      <xdr:colOff>179704</xdr:colOff>
      <xdr:row>0</xdr:row>
      <xdr:rowOff>131656</xdr:rowOff>
    </xdr:from>
    <xdr:to>
      <xdr:col>10</xdr:col>
      <xdr:colOff>718630</xdr:colOff>
      <xdr:row>0</xdr:row>
      <xdr:rowOff>797106</xdr:rowOff>
    </xdr:to>
    <xdr:pic>
      <xdr:nvPicPr>
        <xdr:cNvPr id="5" name="Grafik 4">
          <a:extLst>
            <a:ext uri="{FF2B5EF4-FFF2-40B4-BE49-F238E27FC236}">
              <a16:creationId xmlns:a16="http://schemas.microsoft.com/office/drawing/2014/main" id="{47AFD073-C3BE-43E7-956A-43A6FC927191}"/>
            </a:ext>
          </a:extLst>
        </xdr:cNvPr>
        <xdr:cNvPicPr>
          <a:picLocks noChangeAspect="1"/>
        </xdr:cNvPicPr>
      </xdr:nvPicPr>
      <xdr:blipFill>
        <a:blip xmlns:r="http://schemas.openxmlformats.org/officeDocument/2006/relationships" r:embed="rId1"/>
        <a:stretch>
          <a:fillRect/>
        </a:stretch>
      </xdr:blipFill>
      <xdr:spPr>
        <a:xfrm>
          <a:off x="6790054" y="131656"/>
          <a:ext cx="1310451" cy="665450"/>
        </a:xfrm>
        <a:prstGeom prst="rect">
          <a:avLst/>
        </a:prstGeom>
      </xdr:spPr>
    </xdr:pic>
    <xdr:clientData/>
  </xdr:twoCellAnchor>
  <xdr:twoCellAnchor>
    <xdr:from>
      <xdr:col>3</xdr:col>
      <xdr:colOff>262889</xdr:colOff>
      <xdr:row>192</xdr:row>
      <xdr:rowOff>76200</xdr:rowOff>
    </xdr:from>
    <xdr:to>
      <xdr:col>9</xdr:col>
      <xdr:colOff>419099</xdr:colOff>
      <xdr:row>210</xdr:row>
      <xdr:rowOff>185739</xdr:rowOff>
    </xdr:to>
    <xdr:graphicFrame macro="">
      <xdr:nvGraphicFramePr>
        <xdr:cNvPr id="6" name="Diagramm 5">
          <a:extLst>
            <a:ext uri="{FF2B5EF4-FFF2-40B4-BE49-F238E27FC236}">
              <a16:creationId xmlns:a16="http://schemas.microsoft.com/office/drawing/2014/main" id="{01FB7E5F-FDF0-401D-90A9-DEE763AED7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110490</xdr:colOff>
      <xdr:row>190</xdr:row>
      <xdr:rowOff>26246</xdr:rowOff>
    </xdr:from>
    <xdr:to>
      <xdr:col>9</xdr:col>
      <xdr:colOff>598170</xdr:colOff>
      <xdr:row>193</xdr:row>
      <xdr:rowOff>152399</xdr:rowOff>
    </xdr:to>
    <xdr:sp macro="" textlink="">
      <xdr:nvSpPr>
        <xdr:cNvPr id="7" name="Textfeld 6">
          <a:extLst>
            <a:ext uri="{FF2B5EF4-FFF2-40B4-BE49-F238E27FC236}">
              <a16:creationId xmlns:a16="http://schemas.microsoft.com/office/drawing/2014/main" id="{13DE3696-3AEB-42A8-ADB3-A815A85D1FF4}"/>
            </a:ext>
          </a:extLst>
        </xdr:cNvPr>
        <xdr:cNvSpPr txBox="1"/>
      </xdr:nvSpPr>
      <xdr:spPr>
        <a:xfrm>
          <a:off x="1739265" y="43250696"/>
          <a:ext cx="5469255" cy="754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300"/>
            </a:spcAft>
          </a:pPr>
          <a:r>
            <a:rPr lang="de-DE" sz="1400" b="1"/>
            <a:t>Was kostet unsere M</a:t>
          </a:r>
          <a:r>
            <a:rPr lang="de-DE" sz="1400" b="1" baseline="0"/>
            <a:t>ilch,  wenn wir für unsere Milchbauern einen Mindestlohn auf Gesellen-Niveau einführen?</a:t>
          </a:r>
        </a:p>
      </xdr:txBody>
    </xdr:sp>
    <xdr:clientData/>
  </xdr:twoCellAnchor>
  <xdr:twoCellAnchor>
    <xdr:from>
      <xdr:col>3</xdr:col>
      <xdr:colOff>76200</xdr:colOff>
      <xdr:row>216</xdr:row>
      <xdr:rowOff>104775</xdr:rowOff>
    </xdr:from>
    <xdr:to>
      <xdr:col>8</xdr:col>
      <xdr:colOff>628650</xdr:colOff>
      <xdr:row>216</xdr:row>
      <xdr:rowOff>228599</xdr:rowOff>
    </xdr:to>
    <xdr:sp macro="" textlink="">
      <xdr:nvSpPr>
        <xdr:cNvPr id="8" name="Textfeld 7">
          <a:extLst>
            <a:ext uri="{FF2B5EF4-FFF2-40B4-BE49-F238E27FC236}">
              <a16:creationId xmlns:a16="http://schemas.microsoft.com/office/drawing/2014/main" id="{65AA13AC-73AF-43B5-BD1A-53A268DD8305}"/>
            </a:ext>
          </a:extLst>
        </xdr:cNvPr>
        <xdr:cNvSpPr txBox="1"/>
      </xdr:nvSpPr>
      <xdr:spPr>
        <a:xfrm>
          <a:off x="1704975" y="48387000"/>
          <a:ext cx="4762500" cy="123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700"/>
            <a:t>BF-Auswertung</a:t>
          </a:r>
          <a:r>
            <a:rPr lang="de-DE" sz="700" baseline="0"/>
            <a:t> spezialisierte Milchviehbetriebe Bayern, konv, netto. Fünfjähriger Durchschnitt. LfL Bayern im April 2022</a:t>
          </a:r>
          <a:endParaRPr lang="de-DE" sz="700"/>
        </a:p>
      </xdr:txBody>
    </xdr:sp>
    <xdr:clientData/>
  </xdr:twoCellAnchor>
  <xdr:oneCellAnchor>
    <xdr:from>
      <xdr:col>9</xdr:col>
      <xdr:colOff>74295</xdr:colOff>
      <xdr:row>215</xdr:row>
      <xdr:rowOff>5292</xdr:rowOff>
    </xdr:from>
    <xdr:ext cx="643697" cy="358307"/>
    <xdr:pic>
      <xdr:nvPicPr>
        <xdr:cNvPr id="9" name="Grafik 8">
          <a:extLst>
            <a:ext uri="{FF2B5EF4-FFF2-40B4-BE49-F238E27FC236}">
              <a16:creationId xmlns:a16="http://schemas.microsoft.com/office/drawing/2014/main" id="{8E355DF5-FD61-4265-9A47-82A3B8D0FC98}"/>
            </a:ext>
          </a:extLst>
        </xdr:cNvPr>
        <xdr:cNvPicPr>
          <a:picLocks noChangeAspect="1"/>
        </xdr:cNvPicPr>
      </xdr:nvPicPr>
      <xdr:blipFill>
        <a:blip xmlns:r="http://schemas.openxmlformats.org/officeDocument/2006/relationships" r:embed="rId3"/>
        <a:stretch>
          <a:fillRect/>
        </a:stretch>
      </xdr:blipFill>
      <xdr:spPr>
        <a:xfrm>
          <a:off x="6684645" y="48097017"/>
          <a:ext cx="643697" cy="358307"/>
        </a:xfrm>
        <a:prstGeom prst="rect">
          <a:avLst/>
        </a:prstGeom>
      </xdr:spPr>
    </xdr:pic>
    <xdr:clientData/>
  </xdr:oneCellAnchor>
  <xdr:twoCellAnchor>
    <xdr:from>
      <xdr:col>3</xdr:col>
      <xdr:colOff>774699</xdr:colOff>
      <xdr:row>202</xdr:row>
      <xdr:rowOff>174080</xdr:rowOff>
    </xdr:from>
    <xdr:to>
      <xdr:col>8</xdr:col>
      <xdr:colOff>721984</xdr:colOff>
      <xdr:row>202</xdr:row>
      <xdr:rowOff>181700</xdr:rowOff>
    </xdr:to>
    <xdr:cxnSp macro="">
      <xdr:nvCxnSpPr>
        <xdr:cNvPr id="10" name="Gerader Verbinder 9">
          <a:extLst>
            <a:ext uri="{FF2B5EF4-FFF2-40B4-BE49-F238E27FC236}">
              <a16:creationId xmlns:a16="http://schemas.microsoft.com/office/drawing/2014/main" id="{FA27CF41-C73B-4D42-8537-E44BBCCD1FD1}"/>
            </a:ext>
          </a:extLst>
        </xdr:cNvPr>
        <xdr:cNvCxnSpPr/>
      </xdr:nvCxnSpPr>
      <xdr:spPr>
        <a:xfrm>
          <a:off x="2484663" y="44977866"/>
          <a:ext cx="4356000" cy="7620"/>
        </a:xfrm>
        <a:prstGeom prst="line">
          <a:avLst/>
        </a:prstGeom>
        <a:ln w="22225">
          <a:solidFill>
            <a:schemeClr val="accent6">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42333</xdr:colOff>
      <xdr:row>64</xdr:row>
      <xdr:rowOff>95251</xdr:rowOff>
    </xdr:from>
    <xdr:to>
      <xdr:col>11</xdr:col>
      <xdr:colOff>31750</xdr:colOff>
      <xdr:row>69</xdr:row>
      <xdr:rowOff>0</xdr:rowOff>
    </xdr:to>
    <xdr:sp macro="" textlink="">
      <xdr:nvSpPr>
        <xdr:cNvPr id="11" name="Textfeld 10">
          <a:extLst>
            <a:ext uri="{FF2B5EF4-FFF2-40B4-BE49-F238E27FC236}">
              <a16:creationId xmlns:a16="http://schemas.microsoft.com/office/drawing/2014/main" id="{1E49D3DB-5775-456F-BC92-567DDA2CBDD7}"/>
            </a:ext>
          </a:extLst>
        </xdr:cNvPr>
        <xdr:cNvSpPr txBox="1"/>
      </xdr:nvSpPr>
      <xdr:spPr>
        <a:xfrm>
          <a:off x="42333" y="13658851"/>
          <a:ext cx="8142817"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0">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Dabei sind in diesem Einkommen der Unternehmerfamilie die Prämienzahlungen der EU, des Bundes und Bayerns bereits enthalten. Die</a:t>
          </a:r>
          <a:r>
            <a:rPr lang="de-DE" sz="1100" baseline="0">
              <a:solidFill>
                <a:schemeClr val="dk1"/>
              </a:solidFill>
              <a:effectLst/>
              <a:latin typeface="+mn-lt"/>
              <a:ea typeface="+mn-ea"/>
              <a:cs typeface="+mn-cs"/>
            </a:rPr>
            <a:t> Landwirtschaft steht oft in der Kritik, dass so viele Fördermittel und damit Steuergelder in die Betriebe  fließen. </a:t>
          </a:r>
          <a:r>
            <a:rPr lang="de-DE" sz="1100">
              <a:solidFill>
                <a:schemeClr val="dk1"/>
              </a:solidFill>
              <a:effectLst/>
              <a:latin typeface="+mn-lt"/>
              <a:ea typeface="+mn-ea"/>
              <a:cs typeface="+mn-cs"/>
            </a:rPr>
            <a:t>Was passieren würde, wenn diese Prämien wegfallen, kann nachfolgend</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ausprobiert werden,</a:t>
          </a:r>
          <a:r>
            <a:rPr lang="de-DE" sz="1100" baseline="0">
              <a:solidFill>
                <a:schemeClr val="dk1"/>
              </a:solidFill>
              <a:effectLst/>
              <a:latin typeface="+mn-lt"/>
              <a:ea typeface="+mn-ea"/>
              <a:cs typeface="+mn-cs"/>
            </a:rPr>
            <a:t> indem die Prämienzahlung um 100 % gekürzt wird (Pulldown-Menü: - 100 %)</a:t>
          </a:r>
          <a:r>
            <a:rPr lang="de-DE" sz="1100">
              <a:solidFill>
                <a:schemeClr val="dk1"/>
              </a:solidFill>
              <a:effectLst/>
              <a:latin typeface="+mn-lt"/>
              <a:ea typeface="+mn-ea"/>
              <a:cs typeface="+mn-cs"/>
            </a:rPr>
            <a:t>: </a:t>
          </a:r>
          <a:endParaRPr lang="de-DE">
            <a:effectLst/>
          </a:endParaRPr>
        </a:p>
      </xdr:txBody>
    </xdr:sp>
    <xdr:clientData/>
  </xdr:twoCellAnchor>
  <xdr:twoCellAnchor>
    <xdr:from>
      <xdr:col>1</xdr:col>
      <xdr:colOff>179917</xdr:colOff>
      <xdr:row>125</xdr:row>
      <xdr:rowOff>148167</xdr:rowOff>
    </xdr:from>
    <xdr:to>
      <xdr:col>11</xdr:col>
      <xdr:colOff>0</xdr:colOff>
      <xdr:row>135</xdr:row>
      <xdr:rowOff>114300</xdr:rowOff>
    </xdr:to>
    <xdr:sp macro="" textlink="">
      <xdr:nvSpPr>
        <xdr:cNvPr id="12" name="Textfeld 11">
          <a:extLst>
            <a:ext uri="{FF2B5EF4-FFF2-40B4-BE49-F238E27FC236}">
              <a16:creationId xmlns:a16="http://schemas.microsoft.com/office/drawing/2014/main" id="{7AF24BB0-A801-484C-AFA0-3282FB8D3A6D}"/>
            </a:ext>
          </a:extLst>
        </xdr:cNvPr>
        <xdr:cNvSpPr txBox="1"/>
      </xdr:nvSpPr>
      <xdr:spPr>
        <a:xfrm>
          <a:off x="313267" y="29418492"/>
          <a:ext cx="7840133" cy="18711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0"/>
          <a:r>
            <a:rPr lang="de-DE" sz="1100">
              <a:solidFill>
                <a:schemeClr val="dk1"/>
              </a:solidFill>
              <a:effectLst/>
              <a:latin typeface="+mn-lt"/>
              <a:ea typeface="+mn-ea"/>
              <a:cs typeface="+mn-cs"/>
            </a:rPr>
            <a:t>Die Auswertung in Größengruppen zeigt, dass sich der Gewinn pro Milchkuh eng um die Marke von 1.000 €/Kuh bewegt, </a:t>
          </a:r>
        </a:p>
        <a:p>
          <a:pPr eaLnBrk="1" fontAlgn="auto" latinLnBrk="0" hangingPunct="0"/>
          <a:r>
            <a:rPr lang="de-DE" sz="1100">
              <a:solidFill>
                <a:schemeClr val="dk1"/>
              </a:solidFill>
              <a:effectLst/>
              <a:latin typeface="+mn-lt"/>
              <a:ea typeface="+mn-ea"/>
              <a:cs typeface="+mn-cs"/>
            </a:rPr>
            <a:t>wohingegen die Arbeitseffizienz in den größeren Herden extrem ansteigt:</a:t>
          </a:r>
        </a:p>
        <a:p>
          <a:pPr marL="171450" indent="-171450" eaLnBrk="1" fontAlgn="auto" latinLnBrk="0" hangingPunct="0">
            <a:buFont typeface="Wingdings" panose="05000000000000000000" pitchFamily="2" charset="2"/>
            <a:buChar char="Ø"/>
          </a:pPr>
          <a:r>
            <a:rPr lang="de-DE" sz="1100">
              <a:solidFill>
                <a:schemeClr val="dk1"/>
              </a:solidFill>
              <a:effectLst/>
              <a:latin typeface="+mn-lt"/>
              <a:ea typeface="+mn-ea"/>
              <a:cs typeface="+mn-cs"/>
            </a:rPr>
            <a:t>31 kg verkaufte</a:t>
          </a:r>
          <a:r>
            <a:rPr lang="de-DE" sz="1100" baseline="0">
              <a:solidFill>
                <a:schemeClr val="dk1"/>
              </a:solidFill>
              <a:effectLst/>
              <a:latin typeface="+mn-lt"/>
              <a:ea typeface="+mn-ea"/>
              <a:cs typeface="+mn-cs"/>
            </a:rPr>
            <a:t> </a:t>
          </a:r>
          <a:r>
            <a:rPr lang="de-DE" sz="1100">
              <a:solidFill>
                <a:schemeClr val="dk1"/>
              </a:solidFill>
              <a:effectLst/>
              <a:latin typeface="+mn-lt"/>
              <a:ea typeface="+mn-ea"/>
              <a:cs typeface="+mn-cs"/>
            </a:rPr>
            <a:t>Milch pro Familienarbeitsstunde</a:t>
          </a:r>
          <a:r>
            <a:rPr lang="de-DE" sz="1100" baseline="0">
              <a:solidFill>
                <a:schemeClr val="dk1"/>
              </a:solidFill>
              <a:effectLst/>
              <a:latin typeface="+mn-lt"/>
              <a:ea typeface="+mn-ea"/>
              <a:cs typeface="+mn-cs"/>
            </a:rPr>
            <a:t> im 18-Kuh-Betrieb (164 Familienstunden/Kuh)</a:t>
          </a:r>
          <a:endParaRPr lang="de-DE" sz="1100">
            <a:solidFill>
              <a:schemeClr val="dk1"/>
            </a:solidFill>
            <a:effectLst/>
            <a:latin typeface="+mn-lt"/>
            <a:ea typeface="+mn-ea"/>
            <a:cs typeface="+mn-cs"/>
          </a:endParaRPr>
        </a:p>
        <a:p>
          <a:pPr marL="171450" indent="-171450" eaLnBrk="1" fontAlgn="auto" latinLnBrk="0" hangingPunct="0">
            <a:buFont typeface="Wingdings" panose="05000000000000000000" pitchFamily="2" charset="2"/>
            <a:buChar char="Ø"/>
          </a:pPr>
          <a:r>
            <a:rPr lang="de-DE" sz="1100">
              <a:solidFill>
                <a:schemeClr val="dk1"/>
              </a:solidFill>
              <a:effectLst/>
              <a:latin typeface="+mn-lt"/>
              <a:ea typeface="+mn-ea"/>
              <a:cs typeface="+mn-cs"/>
            </a:rPr>
            <a:t>152 kg Milch pro </a:t>
          </a:r>
          <a:r>
            <a:rPr lang="de-DE" sz="1100" baseline="0">
              <a:solidFill>
                <a:schemeClr val="dk1"/>
              </a:solidFill>
              <a:effectLst/>
              <a:latin typeface="+mn-lt"/>
              <a:ea typeface="+mn-ea"/>
              <a:cs typeface="+mn-cs"/>
            </a:rPr>
            <a:t>Familien-Akh in der großen Herde mit 94 Kühen (53 FamAkh/Kuh, zzgl. zunehmende Anteile aus Fremdlohn)</a:t>
          </a:r>
        </a:p>
        <a:p>
          <a:pPr marL="0" indent="0" eaLnBrk="1" fontAlgn="auto" latinLnBrk="0" hangingPunct="0">
            <a:buFont typeface="Wingdings" panose="05000000000000000000" pitchFamily="2" charset="2"/>
            <a:buNone/>
          </a:pPr>
          <a:r>
            <a:rPr lang="de-DE" sz="1100" baseline="0">
              <a:solidFill>
                <a:schemeClr val="dk1"/>
              </a:solidFill>
              <a:effectLst/>
              <a:latin typeface="+mn-lt"/>
              <a:ea typeface="+mn-ea"/>
              <a:cs typeface="+mn-cs"/>
            </a:rPr>
            <a:t>Im Umkehrschluss fünfmal soviel Zeitaufwand der Familie im kleinen Milchviehbetrieb. </a:t>
          </a:r>
        </a:p>
        <a:p>
          <a:pPr marL="0" indent="0" eaLnBrk="1" fontAlgn="auto" latinLnBrk="0" hangingPunct="0">
            <a:buFont typeface="Wingdings" panose="05000000000000000000" pitchFamily="2" charset="2"/>
            <a:buNone/>
          </a:pPr>
          <a:endParaRPr lang="de-DE" sz="1100" baseline="0">
            <a:solidFill>
              <a:schemeClr val="dk1"/>
            </a:solidFill>
            <a:effectLst/>
            <a:latin typeface="+mn-lt"/>
            <a:ea typeface="+mn-ea"/>
            <a:cs typeface="+mn-cs"/>
          </a:endParaRPr>
        </a:p>
        <a:p>
          <a:pPr marL="0" marR="0" lvl="0" indent="0" defTabSz="914400" eaLnBrk="1" fontAlgn="auto" latinLnBrk="0" hangingPunct="0">
            <a:lnSpc>
              <a:spcPct val="100000"/>
            </a:lnSpc>
            <a:spcBef>
              <a:spcPts val="0"/>
            </a:spcBef>
            <a:spcAft>
              <a:spcPts val="0"/>
            </a:spcAft>
            <a:buClrTx/>
            <a:buSzTx/>
            <a:buFont typeface="Wingdings" panose="05000000000000000000" pitchFamily="2" charset="2"/>
            <a:buNone/>
            <a:tabLst/>
            <a:defRPr/>
          </a:pPr>
          <a:r>
            <a:rPr lang="de-DE" sz="1100">
              <a:solidFill>
                <a:schemeClr val="dk1"/>
              </a:solidFill>
              <a:effectLst/>
              <a:latin typeface="+mn-lt"/>
              <a:ea typeface="+mn-ea"/>
              <a:cs typeface="+mn-cs"/>
            </a:rPr>
            <a:t>Dabei kommen die meisten Familien</a:t>
          </a:r>
          <a:r>
            <a:rPr lang="de-DE" sz="1100" baseline="0">
              <a:solidFill>
                <a:schemeClr val="dk1"/>
              </a:solidFill>
              <a:effectLst/>
              <a:latin typeface="+mn-lt"/>
              <a:ea typeface="+mn-ea"/>
              <a:cs typeface="+mn-cs"/>
            </a:rPr>
            <a:t> mit </a:t>
          </a:r>
          <a:r>
            <a:rPr lang="de-DE" sz="1100">
              <a:solidFill>
                <a:schemeClr val="dk1"/>
              </a:solidFill>
              <a:effectLst/>
              <a:latin typeface="+mn-lt"/>
              <a:ea typeface="+mn-ea"/>
              <a:cs typeface="+mn-cs"/>
            </a:rPr>
            <a:t>80 bis 120 Kühen an ihre Auslastungsgrenze und müssen Mitarbeiter einstellen, da die eigene Arbeitsmacht nicht mehr ausreicht. Je nach Ausbildungsstand kostete die zugekaufte Stunde incl. der Arbeitgeberanteile und bezogen auf die tatsächlich geleistete Stunde zwischen 14 und 29 €</a:t>
          </a:r>
          <a:r>
            <a:rPr lang="de-DE" sz="1100" baseline="0">
              <a:solidFill>
                <a:schemeClr val="dk1"/>
              </a:solidFill>
              <a:effectLst/>
              <a:latin typeface="+mn-lt"/>
              <a:ea typeface="+mn-ea"/>
              <a:cs typeface="+mn-cs"/>
            </a:rPr>
            <a:t> und wird im Zuge der Mindestlohnerhöhungen die nächsten Jahre deutlich steigen</a:t>
          </a:r>
          <a:r>
            <a:rPr lang="de-DE" sz="1100">
              <a:solidFill>
                <a:schemeClr val="dk1"/>
              </a:solidFill>
              <a:effectLst/>
              <a:latin typeface="+mn-lt"/>
              <a:ea typeface="+mn-ea"/>
              <a:cs typeface="+mn-cs"/>
            </a:rPr>
            <a:t>:</a:t>
          </a:r>
          <a:endParaRPr lang="de-DE">
            <a:effectLst/>
          </a:endParaRPr>
        </a:p>
        <a:p>
          <a:pPr marL="0" indent="0" eaLnBrk="1" fontAlgn="auto" latinLnBrk="0" hangingPunct="0">
            <a:buFont typeface="Wingdings" panose="05000000000000000000" pitchFamily="2" charset="2"/>
            <a:buNone/>
          </a:pPr>
          <a:endParaRPr lang="de-DE" sz="1100" baseline="0">
            <a:solidFill>
              <a:schemeClr val="dk1"/>
            </a:solidFill>
            <a:effectLst/>
            <a:latin typeface="+mn-lt"/>
            <a:ea typeface="+mn-ea"/>
            <a:cs typeface="+mn-cs"/>
          </a:endParaRPr>
        </a:p>
        <a:p>
          <a:pPr eaLnBrk="1" fontAlgn="auto" latinLnBrk="0" hangingPunct="0"/>
          <a:endParaRPr lang="de-DE">
            <a:effectLst/>
          </a:endParaRPr>
        </a:p>
        <a:p>
          <a:pPr hangingPunct="0"/>
          <a:endParaRPr lang="de-DE" sz="1100">
            <a:solidFill>
              <a:schemeClr val="dk1"/>
            </a:solidFill>
            <a:effectLst/>
            <a:latin typeface="+mn-lt"/>
            <a:ea typeface="+mn-ea"/>
            <a:cs typeface="+mn-cs"/>
          </a:endParaRPr>
        </a:p>
      </xdr:txBody>
    </xdr:sp>
    <xdr:clientData/>
  </xdr:twoCellAnchor>
  <xdr:twoCellAnchor>
    <xdr:from>
      <xdr:col>1</xdr:col>
      <xdr:colOff>180975</xdr:colOff>
      <xdr:row>114</xdr:row>
      <xdr:rowOff>104776</xdr:rowOff>
    </xdr:from>
    <xdr:to>
      <xdr:col>11</xdr:col>
      <xdr:colOff>1058</xdr:colOff>
      <xdr:row>121</xdr:row>
      <xdr:rowOff>142876</xdr:rowOff>
    </xdr:to>
    <xdr:sp macro="" textlink="">
      <xdr:nvSpPr>
        <xdr:cNvPr id="13" name="Textfeld 12">
          <a:extLst>
            <a:ext uri="{FF2B5EF4-FFF2-40B4-BE49-F238E27FC236}">
              <a16:creationId xmlns:a16="http://schemas.microsoft.com/office/drawing/2014/main" id="{A42EE880-E163-40E9-8D43-8CDDD40AAC34}"/>
            </a:ext>
          </a:extLst>
        </xdr:cNvPr>
        <xdr:cNvSpPr txBox="1"/>
      </xdr:nvSpPr>
      <xdr:spPr>
        <a:xfrm>
          <a:off x="314325" y="27193876"/>
          <a:ext cx="7840133" cy="1371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de-DE" sz="1100">
              <a:solidFill>
                <a:schemeClr val="dk1"/>
              </a:solidFill>
              <a:effectLst/>
              <a:latin typeface="+mn-lt"/>
              <a:ea typeface="+mn-ea"/>
              <a:cs typeface="+mn-cs"/>
            </a:rPr>
            <a:t>Ohne die Prämien sinkt der Stundenlohn auf 2,1 € in der Gesamtgruppe und auch die großen Betriebe kommen nur auf 4,50 €/h. Die Prämien machen im Mittel  der fünf Jahre</a:t>
          </a:r>
          <a:r>
            <a:rPr lang="de-DE" sz="1100" baseline="0">
              <a:solidFill>
                <a:schemeClr val="dk1"/>
              </a:solidFill>
              <a:effectLst/>
              <a:latin typeface="+mn-lt"/>
              <a:ea typeface="+mn-ea"/>
              <a:cs typeface="+mn-cs"/>
            </a:rPr>
            <a:t> 54</a:t>
          </a:r>
          <a:r>
            <a:rPr lang="de-DE" sz="1100">
              <a:solidFill>
                <a:schemeClr val="dk1"/>
              </a:solidFill>
              <a:effectLst/>
              <a:latin typeface="+mn-lt"/>
              <a:ea typeface="+mn-ea"/>
              <a:cs typeface="+mn-cs"/>
            </a:rPr>
            <a:t> % des Gewinns aus. Wenn unsere Milchviehbetriebe auch ohne staatliche Unterstützung bestehen können sollen, müsste dieser Einkommensbeitrag über das Milchgeld von jedem einzelnen Verbraucher kommen,</a:t>
          </a:r>
          <a:r>
            <a:rPr lang="de-DE" sz="1100" baseline="0">
              <a:solidFill>
                <a:schemeClr val="dk1"/>
              </a:solidFill>
              <a:effectLst/>
              <a:latin typeface="+mn-lt"/>
              <a:ea typeface="+mn-ea"/>
              <a:cs typeface="+mn-cs"/>
            </a:rPr>
            <a:t> denn ein Weiterwirtschaften wäre für die meisten Milchviehbetriebe in Bayern nicht mehr möglich.</a:t>
          </a:r>
          <a:endParaRPr lang="de-DE" sz="1100">
            <a:solidFill>
              <a:schemeClr val="dk1"/>
            </a:solidFill>
            <a:effectLst/>
            <a:latin typeface="+mn-lt"/>
            <a:ea typeface="+mn-ea"/>
            <a:cs typeface="+mn-cs"/>
          </a:endParaRPr>
        </a:p>
        <a:p>
          <a:pPr eaLnBrk="1" fontAlgn="auto" latinLnBrk="0" hangingPunct="0"/>
          <a:r>
            <a:rPr lang="de-DE" sz="1100" baseline="0">
              <a:solidFill>
                <a:schemeClr val="dk1"/>
              </a:solidFill>
              <a:effectLst/>
              <a:latin typeface="+mn-lt"/>
              <a:ea typeface="+mn-ea"/>
              <a:cs typeface="+mn-cs"/>
            </a:rPr>
            <a:t>Ebenfalls zum Ausprobieren:</a:t>
          </a:r>
        </a:p>
        <a:p>
          <a:pPr eaLnBrk="1" fontAlgn="auto" latinLnBrk="0" hangingPunct="0"/>
          <a:r>
            <a:rPr lang="de-DE" sz="1100" baseline="0">
              <a:solidFill>
                <a:schemeClr val="dk1"/>
              </a:solidFill>
              <a:effectLst/>
              <a:latin typeface="+mn-lt"/>
              <a:ea typeface="+mn-ea"/>
              <a:cs typeface="+mn-cs"/>
            </a:rPr>
            <a:t>Aktuell sind die Zinsen deutlich gestiegen, Geldanlagen erzielen eine höhere Rendite, die Kaufpreise für Boden steigen stetig. Was bleibt für die eigene Arbeit übrig, wenn Zins- und Pachtansatz deutlich angehoben werden? Probieren Sie  es aus.</a:t>
          </a:r>
          <a:endParaRPr lang="de-DE">
            <a:effectLst/>
          </a:endParaRPr>
        </a:p>
        <a:p>
          <a:pPr hangingPunct="0"/>
          <a:endParaRPr lang="de-DE" sz="1100">
            <a:solidFill>
              <a:schemeClr val="dk1"/>
            </a:solidFill>
            <a:effectLst/>
            <a:latin typeface="+mn-lt"/>
            <a:ea typeface="+mn-ea"/>
            <a:cs typeface="+mn-cs"/>
          </a:endParaRPr>
        </a:p>
      </xdr:txBody>
    </xdr:sp>
    <xdr:clientData/>
  </xdr:twoCellAnchor>
  <xdr:twoCellAnchor>
    <xdr:from>
      <xdr:col>3</xdr:col>
      <xdr:colOff>262889</xdr:colOff>
      <xdr:row>94</xdr:row>
      <xdr:rowOff>76200</xdr:rowOff>
    </xdr:from>
    <xdr:to>
      <xdr:col>9</xdr:col>
      <xdr:colOff>419099</xdr:colOff>
      <xdr:row>110</xdr:row>
      <xdr:rowOff>185739</xdr:rowOff>
    </xdr:to>
    <xdr:graphicFrame macro="">
      <xdr:nvGraphicFramePr>
        <xdr:cNvPr id="14" name="Diagramm 13">
          <a:extLst>
            <a:ext uri="{FF2B5EF4-FFF2-40B4-BE49-F238E27FC236}">
              <a16:creationId xmlns:a16="http://schemas.microsoft.com/office/drawing/2014/main" id="{7E1E7B0A-C610-4FBC-B749-74D27C736A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19050</xdr:colOff>
      <xdr:row>112</xdr:row>
      <xdr:rowOff>66674</xdr:rowOff>
    </xdr:from>
    <xdr:to>
      <xdr:col>9</xdr:col>
      <xdr:colOff>744855</xdr:colOff>
      <xdr:row>112</xdr:row>
      <xdr:rowOff>190499</xdr:rowOff>
    </xdr:to>
    <xdr:sp macro="" textlink="">
      <xdr:nvSpPr>
        <xdr:cNvPr id="15" name="Textfeld 14">
          <a:extLst>
            <a:ext uri="{FF2B5EF4-FFF2-40B4-BE49-F238E27FC236}">
              <a16:creationId xmlns:a16="http://schemas.microsoft.com/office/drawing/2014/main" id="{F730834F-D6CC-4703-AB8D-45D188B015BE}"/>
            </a:ext>
          </a:extLst>
        </xdr:cNvPr>
        <xdr:cNvSpPr txBox="1"/>
      </xdr:nvSpPr>
      <xdr:spPr>
        <a:xfrm>
          <a:off x="1647825" y="26717624"/>
          <a:ext cx="570738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700"/>
            <a:t>BF-Auswertung</a:t>
          </a:r>
          <a:r>
            <a:rPr lang="de-DE" sz="700" baseline="0"/>
            <a:t> spezialisierte Milchviehbetriebe Deutschland, konv, netto. Fünfjähriger Durchschnitt. LfL Bayern im April 2022</a:t>
          </a:r>
          <a:endParaRPr lang="de-DE" sz="700"/>
        </a:p>
      </xdr:txBody>
    </xdr:sp>
    <xdr:clientData/>
  </xdr:twoCellAnchor>
  <xdr:oneCellAnchor>
    <xdr:from>
      <xdr:col>9</xdr:col>
      <xdr:colOff>64770</xdr:colOff>
      <xdr:row>111</xdr:row>
      <xdr:rowOff>47625</xdr:rowOff>
    </xdr:from>
    <xdr:ext cx="643697" cy="358307"/>
    <xdr:pic>
      <xdr:nvPicPr>
        <xdr:cNvPr id="16" name="Grafik 15">
          <a:extLst>
            <a:ext uri="{FF2B5EF4-FFF2-40B4-BE49-F238E27FC236}">
              <a16:creationId xmlns:a16="http://schemas.microsoft.com/office/drawing/2014/main" id="{580132D3-7851-4F70-B2E3-EA983DADEE49}"/>
            </a:ext>
          </a:extLst>
        </xdr:cNvPr>
        <xdr:cNvPicPr>
          <a:picLocks noChangeAspect="1"/>
        </xdr:cNvPicPr>
      </xdr:nvPicPr>
      <xdr:blipFill>
        <a:blip xmlns:r="http://schemas.openxmlformats.org/officeDocument/2006/relationships" r:embed="rId3"/>
        <a:stretch>
          <a:fillRect/>
        </a:stretch>
      </xdr:blipFill>
      <xdr:spPr>
        <a:xfrm>
          <a:off x="6675120" y="26460450"/>
          <a:ext cx="643697" cy="358307"/>
        </a:xfrm>
        <a:prstGeom prst="rect">
          <a:avLst/>
        </a:prstGeom>
      </xdr:spPr>
    </xdr:pic>
    <xdr:clientData/>
  </xdr:oneCellAnchor>
  <xdr:twoCellAnchor>
    <xdr:from>
      <xdr:col>1</xdr:col>
      <xdr:colOff>238125</xdr:colOff>
      <xdr:row>217</xdr:row>
      <xdr:rowOff>161924</xdr:rowOff>
    </xdr:from>
    <xdr:to>
      <xdr:col>11</xdr:col>
      <xdr:colOff>19049</xdr:colOff>
      <xdr:row>229</xdr:row>
      <xdr:rowOff>133350</xdr:rowOff>
    </xdr:to>
    <xdr:sp macro="" textlink="">
      <xdr:nvSpPr>
        <xdr:cNvPr id="17" name="Textfeld 16">
          <a:extLst>
            <a:ext uri="{FF2B5EF4-FFF2-40B4-BE49-F238E27FC236}">
              <a16:creationId xmlns:a16="http://schemas.microsoft.com/office/drawing/2014/main" id="{57307967-FE91-494D-A3C2-7791C2A7AB1C}"/>
            </a:ext>
          </a:extLst>
        </xdr:cNvPr>
        <xdr:cNvSpPr txBox="1"/>
      </xdr:nvSpPr>
      <xdr:spPr>
        <a:xfrm>
          <a:off x="371475" y="48691799"/>
          <a:ext cx="7800974" cy="2943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spcAft>
              <a:spcPts val="600"/>
            </a:spcAft>
          </a:pPr>
          <a:r>
            <a:rPr lang="de-DE" sz="1400" b="1">
              <a:solidFill>
                <a:schemeClr val="dk1"/>
              </a:solidFill>
              <a:effectLst/>
              <a:latin typeface="+mn-lt"/>
              <a:ea typeface="+mn-ea"/>
              <a:cs typeface="+mn-cs"/>
            </a:rPr>
            <a:t>Fazit</a:t>
          </a:r>
        </a:p>
        <a:p>
          <a:pPr hangingPunct="0"/>
          <a:r>
            <a:rPr lang="de-DE" sz="1100">
              <a:solidFill>
                <a:schemeClr val="dk1"/>
              </a:solidFill>
              <a:effectLst/>
              <a:latin typeface="+mn-lt"/>
              <a:ea typeface="+mn-ea"/>
              <a:cs typeface="+mn-cs"/>
            </a:rPr>
            <a:t>Nun leiten unsere Milchbauern aber ein landwirtschaftliches Unternehmen, setzen sich vielfältigen Risiken aus und müssen sich immer wieder an neue Situationen, Gesetze und gesellschaftliche Anforderungen anpassen. Allerdings steigt mit der Größe auch die Risikoanfälligkeit, da immer mehr Geld für Fremdlohn, Darlehen und Flächenpacht bezahlt werden muss. Deswegen investieren die Familien in größeren Betrieben in eine gute Ausbildung für den Nachwuchs - hier ist der Landwirtschaftsmeister oder zunehmend auch der Bachelor- oder Masterabschluss an der Hochschule oder Universität der Standard. </a:t>
          </a:r>
        </a:p>
        <a:p>
          <a:pPr hangingPunct="0"/>
          <a:r>
            <a:rPr lang="de-DE" sz="1100">
              <a:solidFill>
                <a:schemeClr val="dk1"/>
              </a:solidFill>
              <a:effectLst/>
              <a:latin typeface="+mn-lt"/>
              <a:ea typeface="+mn-ea"/>
              <a:cs typeface="+mn-cs"/>
            </a:rPr>
            <a:t>Doch trotz</a:t>
          </a:r>
          <a:r>
            <a:rPr lang="de-DE" sz="1100" baseline="0">
              <a:solidFill>
                <a:schemeClr val="dk1"/>
              </a:solidFill>
              <a:effectLst/>
              <a:latin typeface="+mn-lt"/>
              <a:ea typeface="+mn-ea"/>
              <a:cs typeface="+mn-cs"/>
            </a:rPr>
            <a:t> bester Ausbildung und vollem Engagement wird es für Milcherzeuger immer schwerer, aus dem Kuhstall ein angemessenes Einkommen zu erwirtschaften, ohne dabei selbst zu verbrennen oder den eigenen Nachwuchs zu verprellen.</a:t>
          </a:r>
          <a:endParaRPr lang="de-DE" sz="1100">
            <a:solidFill>
              <a:schemeClr val="dk1"/>
            </a:solidFill>
            <a:effectLst/>
            <a:latin typeface="+mn-lt"/>
            <a:ea typeface="+mn-ea"/>
            <a:cs typeface="+mn-cs"/>
          </a:endParaRPr>
        </a:p>
        <a:p>
          <a:pPr hangingPunct="0"/>
          <a:r>
            <a:rPr lang="de-DE" sz="1100">
              <a:solidFill>
                <a:schemeClr val="dk1"/>
              </a:solidFill>
              <a:effectLst/>
              <a:latin typeface="+mn-lt"/>
              <a:ea typeface="+mn-ea"/>
              <a:cs typeface="+mn-cs"/>
            </a:rPr>
            <a:t>In Süddeutschland haben wir noch viele Milchviehbetriebe mit Anbindehaltung (Bayern 2022: 50 % der Milchviehbetriebe mit 22 % der Milchkühe), von denen viele nicht in einen neuen Laufstall investieren werden. Unter</a:t>
          </a:r>
          <a:r>
            <a:rPr lang="de-DE" sz="1100" baseline="0">
              <a:solidFill>
                <a:schemeClr val="dk1"/>
              </a:solidFill>
              <a:effectLst/>
              <a:latin typeface="+mn-lt"/>
              <a:ea typeface="+mn-ea"/>
              <a:cs typeface="+mn-cs"/>
            </a:rPr>
            <a:t> den aufgezeigten Rahmenbedingungen, b</a:t>
          </a:r>
          <a:r>
            <a:rPr lang="de-DE" sz="1100">
              <a:solidFill>
                <a:schemeClr val="dk1"/>
              </a:solidFill>
              <a:effectLst/>
              <a:latin typeface="+mn-lt"/>
              <a:ea typeface="+mn-ea"/>
              <a:cs typeface="+mn-cs"/>
            </a:rPr>
            <a:t>ei den stark gestiegenen Stallbaukosten, den - auch durch den Mindestlohn bedingt - deutlich steigenden Personalkosten, dem sich stetig verschärfenden Fachpersonalmangel und den stark gestiegenen Kraftfutter-, Mineraldünger- und Energiekosten ist es fraglich, ob diese Kuhplätze in unseren Laufstallbetrieben aufgefangen werden. Entscheidend ist dafür vor allem ein langfristig deutlich höherer Rohmilchpreis, wie er seit</a:t>
          </a:r>
          <a:r>
            <a:rPr lang="de-DE" sz="1100" baseline="0">
              <a:solidFill>
                <a:schemeClr val="dk1"/>
              </a:solidFill>
              <a:effectLst/>
              <a:latin typeface="+mn-lt"/>
              <a:ea typeface="+mn-ea"/>
              <a:cs typeface="+mn-cs"/>
            </a:rPr>
            <a:t> dem Frühsommer 2022 auch bezahlt wird - mit in der Folge deutlich gestiegenen Milch-, Butter-, Käse- und Joghurtpreisen.</a:t>
          </a:r>
          <a:endParaRPr lang="de-DE" sz="1100">
            <a:solidFill>
              <a:schemeClr val="dk1"/>
            </a:solidFill>
            <a:effectLst/>
            <a:latin typeface="+mn-lt"/>
            <a:ea typeface="+mn-ea"/>
            <a:cs typeface="+mn-cs"/>
          </a:endParaRPr>
        </a:p>
      </xdr:txBody>
    </xdr:sp>
    <xdr:clientData/>
  </xdr:twoCellAnchor>
  <xdr:twoCellAnchor>
    <xdr:from>
      <xdr:col>1</xdr:col>
      <xdr:colOff>161925</xdr:colOff>
      <xdr:row>148</xdr:row>
      <xdr:rowOff>152401</xdr:rowOff>
    </xdr:from>
    <xdr:to>
      <xdr:col>11</xdr:col>
      <xdr:colOff>22225</xdr:colOff>
      <xdr:row>157</xdr:row>
      <xdr:rowOff>114301</xdr:rowOff>
    </xdr:to>
    <xdr:sp macro="" textlink="">
      <xdr:nvSpPr>
        <xdr:cNvPr id="18" name="Textfeld 17">
          <a:extLst>
            <a:ext uri="{FF2B5EF4-FFF2-40B4-BE49-F238E27FC236}">
              <a16:creationId xmlns:a16="http://schemas.microsoft.com/office/drawing/2014/main" id="{7C4B80E9-4DC9-49FF-B8BB-520A63E344EC}"/>
            </a:ext>
          </a:extLst>
        </xdr:cNvPr>
        <xdr:cNvSpPr txBox="1"/>
      </xdr:nvSpPr>
      <xdr:spPr>
        <a:xfrm>
          <a:off x="295275" y="34328101"/>
          <a:ext cx="7880350" cy="167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de-DE" sz="1100">
              <a:solidFill>
                <a:schemeClr val="dk1"/>
              </a:solidFill>
              <a:effectLst/>
              <a:latin typeface="+mn-lt"/>
              <a:ea typeface="+mn-ea"/>
              <a:cs typeface="+mn-cs"/>
            </a:rPr>
            <a:t>Obwohl diese Personalkosten oft über dem eigenen, aus dem Kuhstall erwirtschafteten Stundenlohn liegen, steigt in größeren</a:t>
          </a:r>
          <a:r>
            <a:rPr lang="de-DE" sz="1100" baseline="0">
              <a:solidFill>
                <a:schemeClr val="dk1"/>
              </a:solidFill>
              <a:effectLst/>
              <a:latin typeface="+mn-lt"/>
              <a:ea typeface="+mn-ea"/>
              <a:cs typeface="+mn-cs"/>
            </a:rPr>
            <a:t> Betrieben </a:t>
          </a:r>
          <a:r>
            <a:rPr lang="de-DE" sz="1100">
              <a:solidFill>
                <a:schemeClr val="dk1"/>
              </a:solidFill>
              <a:effectLst/>
              <a:latin typeface="+mn-lt"/>
              <a:ea typeface="+mn-ea"/>
              <a:cs typeface="+mn-cs"/>
            </a:rPr>
            <a:t>durch Kostendegression und Effizienzsteigerung der eigene, über</a:t>
          </a:r>
          <a:r>
            <a:rPr lang="de-DE" sz="1100" baseline="0">
              <a:solidFill>
                <a:schemeClr val="dk1"/>
              </a:solidFill>
              <a:effectLst/>
              <a:latin typeface="+mn-lt"/>
              <a:ea typeface="+mn-ea"/>
              <a:cs typeface="+mn-cs"/>
            </a:rPr>
            <a:t> den Gewinn erwirtschaftete</a:t>
          </a:r>
          <a:r>
            <a:rPr lang="de-DE" sz="1100">
              <a:solidFill>
                <a:schemeClr val="dk1"/>
              </a:solidFill>
              <a:effectLst/>
              <a:latin typeface="+mn-lt"/>
              <a:ea typeface="+mn-ea"/>
              <a:cs typeface="+mn-cs"/>
            </a:rPr>
            <a:t> Stundenlohn in der  Familie. Mit zunehmender</a:t>
          </a:r>
          <a:r>
            <a:rPr lang="de-DE" sz="1100" baseline="0">
              <a:solidFill>
                <a:schemeClr val="dk1"/>
              </a:solidFill>
              <a:effectLst/>
              <a:latin typeface="+mn-lt"/>
              <a:ea typeface="+mn-ea"/>
              <a:cs typeface="+mn-cs"/>
            </a:rPr>
            <a:t> Größe steigt aber </a:t>
          </a:r>
          <a:r>
            <a:rPr lang="de-DE" sz="1100">
              <a:solidFill>
                <a:schemeClr val="dk1"/>
              </a:solidFill>
              <a:effectLst/>
              <a:latin typeface="+mn-lt"/>
              <a:ea typeface="+mn-ea"/>
              <a:cs typeface="+mn-cs"/>
            </a:rPr>
            <a:t>auch das Risiko, da immer mehr Geld von den Einnahmen gleich wieder für Personal, Pacht und Darlehen weitergereicht werden muss. Ein Milchpreisrückgang von 5 Cent bedeutet bei einer Million kg verkaufter Milch einen Gewinnrückgang um 50.000 €, bei einem 20</a:t>
          </a:r>
          <a:r>
            <a:rPr lang="de-DE" sz="1100" baseline="0">
              <a:solidFill>
                <a:schemeClr val="dk1"/>
              </a:solidFill>
              <a:effectLst/>
              <a:latin typeface="+mn-lt"/>
              <a:ea typeface="+mn-ea"/>
              <a:cs typeface="+mn-cs"/>
            </a:rPr>
            <a:t> Kuh-Betrieb mit 5.000 kg verkaufter Milch/Kuh sind es nur 5.000 €</a:t>
          </a:r>
          <a:r>
            <a:rPr lang="de-DE" sz="1100">
              <a:solidFill>
                <a:schemeClr val="dk1"/>
              </a:solidFill>
              <a:effectLst/>
              <a:latin typeface="+mn-lt"/>
              <a:ea typeface="+mn-ea"/>
              <a:cs typeface="+mn-cs"/>
            </a:rPr>
            <a:t>!</a:t>
          </a:r>
          <a:endParaRPr lang="de-DE">
            <a:effectLst/>
          </a:endParaRPr>
        </a:p>
        <a:p>
          <a:pPr hangingPunct="0"/>
          <a:r>
            <a:rPr lang="de-DE" sz="1100">
              <a:solidFill>
                <a:schemeClr val="dk1"/>
              </a:solidFill>
              <a:effectLst/>
              <a:latin typeface="+mn-lt"/>
              <a:ea typeface="+mn-ea"/>
              <a:cs typeface="+mn-cs"/>
            </a:rPr>
            <a:t> </a:t>
          </a:r>
          <a:endParaRPr lang="de-DE">
            <a:effectLst/>
          </a:endParaRPr>
        </a:p>
        <a:p>
          <a:pPr eaLnBrk="1" fontAlgn="auto" latinLnBrk="0" hangingPunct="0"/>
          <a:r>
            <a:rPr lang="de-DE" sz="1100" baseline="0">
              <a:solidFill>
                <a:schemeClr val="dk1"/>
              </a:solidFill>
              <a:effectLst/>
              <a:latin typeface="+mn-lt"/>
              <a:ea typeface="+mn-ea"/>
              <a:cs typeface="+mn-cs"/>
            </a:rPr>
            <a:t>Wenn trotzdem allen Milchviehbetrieben über den Ladenmilchpreis ein Lohn in der Höhe ermöglicht werden soll, was ein selbständig  arbeitender Facharbeiter mit einer abgeschlossenen landwirtschaftlichen Lehre (Geselle) verdient? Wie hoch wäre dann der notwendige Verbrauchermilchpreis in den Größengruppen?</a:t>
          </a:r>
          <a:endParaRPr lang="de-DE">
            <a:effectLst/>
          </a:endParaRPr>
        </a:p>
        <a:p>
          <a:pPr hangingPunct="0"/>
          <a:endParaRPr lang="de-DE" sz="1100">
            <a:solidFill>
              <a:schemeClr val="dk1"/>
            </a:solidFill>
            <a:effectLst/>
            <a:latin typeface="+mn-lt"/>
            <a:ea typeface="+mn-ea"/>
            <a:cs typeface="+mn-cs"/>
          </a:endParaRPr>
        </a:p>
      </xdr:txBody>
    </xdr:sp>
    <xdr:clientData/>
  </xdr:twoCellAnchor>
  <xdr:twoCellAnchor>
    <xdr:from>
      <xdr:col>1</xdr:col>
      <xdr:colOff>222250</xdr:colOff>
      <xdr:row>174</xdr:row>
      <xdr:rowOff>158751</xdr:rowOff>
    </xdr:from>
    <xdr:to>
      <xdr:col>11</xdr:col>
      <xdr:colOff>2328</xdr:colOff>
      <xdr:row>186</xdr:row>
      <xdr:rowOff>76201</xdr:rowOff>
    </xdr:to>
    <xdr:sp macro="" textlink="">
      <xdr:nvSpPr>
        <xdr:cNvPr id="20" name="Textfeld 19">
          <a:extLst>
            <a:ext uri="{FF2B5EF4-FFF2-40B4-BE49-F238E27FC236}">
              <a16:creationId xmlns:a16="http://schemas.microsoft.com/office/drawing/2014/main" id="{F15D9486-1E7B-4457-AD1A-83A9B907220F}"/>
            </a:ext>
          </a:extLst>
        </xdr:cNvPr>
        <xdr:cNvSpPr txBox="1"/>
      </xdr:nvSpPr>
      <xdr:spPr>
        <a:xfrm>
          <a:off x="355600" y="40544751"/>
          <a:ext cx="7800128" cy="2432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de-DE" sz="1100">
              <a:solidFill>
                <a:schemeClr val="dk1"/>
              </a:solidFill>
              <a:effectLst/>
              <a:latin typeface="+mn-lt"/>
              <a:ea typeface="+mn-ea"/>
              <a:cs typeface="+mn-cs"/>
            </a:rPr>
            <a:t>Die Molkerei bezahlte den Milchbauern im fünfjährigen Durchschnitt knapp 35 Cent je Kilogramm Milch (netto).</a:t>
          </a:r>
          <a:endParaRPr lang="de-DE" sz="1400">
            <a:effectLst/>
          </a:endParaRPr>
        </a:p>
        <a:p>
          <a:pPr hangingPunct="0"/>
          <a:r>
            <a:rPr lang="de-DE" sz="1100">
              <a:solidFill>
                <a:schemeClr val="dk1"/>
              </a:solidFill>
              <a:effectLst/>
              <a:latin typeface="+mn-lt"/>
              <a:ea typeface="+mn-ea"/>
              <a:cs typeface="+mn-cs"/>
            </a:rPr>
            <a:t>Im Einzelhandel kostete die Milch in diesem Zeitraum im Durchschnitt 79 Cent. Die 44 Cent Differenz kommen aus den Kosten für die Weiterverarbeitung und der Gewinnmarge von Molkerei und Handel sowie der Mehrwertsteuer.</a:t>
          </a:r>
        </a:p>
        <a:p>
          <a:pPr hangingPunct="0"/>
          <a:endParaRPr lang="de-DE" sz="1400">
            <a:effectLst/>
          </a:endParaRPr>
        </a:p>
        <a:p>
          <a:pPr algn="ctr" hangingPunct="0"/>
          <a:r>
            <a:rPr lang="de-DE" sz="1400" b="1" baseline="0">
              <a:solidFill>
                <a:schemeClr val="dk1"/>
              </a:solidFill>
              <a:effectLst/>
              <a:latin typeface="+mn-lt"/>
              <a:ea typeface="+mn-ea"/>
              <a:cs typeface="+mn-cs"/>
            </a:rPr>
            <a:t>Bayernweit 1,45 € für konventionelle Milch aus dem 18 Kuh-Betrieb statt 0,79 € ?</a:t>
          </a:r>
          <a:endParaRPr lang="de-DE" sz="1400" b="1">
            <a:solidFill>
              <a:schemeClr val="dk1"/>
            </a:solidFill>
            <a:effectLst/>
            <a:latin typeface="+mn-lt"/>
            <a:ea typeface="+mn-ea"/>
            <a:cs typeface="+mn-cs"/>
          </a:endParaRPr>
        </a:p>
        <a:p>
          <a:pPr hangingPunct="0"/>
          <a:endParaRPr lang="de-DE" sz="1100">
            <a:solidFill>
              <a:schemeClr val="dk1"/>
            </a:solidFill>
            <a:effectLst/>
            <a:latin typeface="+mn-lt"/>
            <a:ea typeface="+mn-ea"/>
            <a:cs typeface="+mn-cs"/>
          </a:endParaRPr>
        </a:p>
        <a:p>
          <a:pPr hangingPunct="0"/>
          <a:r>
            <a:rPr lang="de-DE" sz="1100">
              <a:solidFill>
                <a:schemeClr val="dk1"/>
              </a:solidFill>
              <a:effectLst/>
              <a:latin typeface="+mn-lt"/>
              <a:ea typeface="+mn-ea"/>
              <a:cs typeface="+mn-cs"/>
            </a:rPr>
            <a:t>Wird in der Anwendung der Stundenverdienst für kleine und große Betriebe einheitlich auf die Personalkosten des selbständig arbeitenden Gesellen festgesetzt (Pulldown-Menü:</a:t>
          </a:r>
          <a:r>
            <a:rPr lang="de-DE" sz="1100" baseline="0">
              <a:solidFill>
                <a:schemeClr val="dk1"/>
              </a:solidFill>
              <a:effectLst/>
              <a:latin typeface="+mn-lt"/>
              <a:ea typeface="+mn-ea"/>
              <a:cs typeface="+mn-cs"/>
            </a:rPr>
            <a:t> Geselle TOP: 20,4 Bruttostundenlohn) </a:t>
          </a:r>
          <a:r>
            <a:rPr lang="de-DE" sz="1100">
              <a:solidFill>
                <a:schemeClr val="dk1"/>
              </a:solidFill>
              <a:effectLst/>
              <a:latin typeface="+mn-lt"/>
              <a:ea typeface="+mn-ea"/>
              <a:cs typeface="+mn-cs"/>
            </a:rPr>
            <a:t>und bleibt die Marge für Molkerei und Handel bei 44 Cent, dann müsste der Ladenmilchpreis in der Gesamtgruppe von 79 auf 94 Cent für den Liter Milch um 15 Cent angehoben werden. Im kleinen Kuhstall hat die viele Arbeit ihren Preis: </a:t>
          </a:r>
        </a:p>
        <a:p>
          <a:pPr hangingPunct="0"/>
          <a:r>
            <a:rPr lang="de-DE" sz="1100">
              <a:solidFill>
                <a:schemeClr val="dk1"/>
              </a:solidFill>
              <a:effectLst/>
              <a:latin typeface="+mn-lt"/>
              <a:ea typeface="+mn-ea"/>
              <a:cs typeface="+mn-cs"/>
            </a:rPr>
            <a:t>Die Gruppe mit 18 Kühen benötigt 145 ct/kg Ladenmilch, um beim</a:t>
          </a:r>
          <a:r>
            <a:rPr lang="de-DE" sz="1100" baseline="0">
              <a:solidFill>
                <a:schemeClr val="dk1"/>
              </a:solidFill>
              <a:effectLst/>
              <a:latin typeface="+mn-lt"/>
              <a:ea typeface="+mn-ea"/>
              <a:cs typeface="+mn-cs"/>
            </a:rPr>
            <a:t> Einkommen </a:t>
          </a:r>
          <a:r>
            <a:rPr lang="de-DE" sz="1100">
              <a:solidFill>
                <a:schemeClr val="dk1"/>
              </a:solidFill>
              <a:effectLst/>
              <a:latin typeface="+mn-lt"/>
              <a:ea typeface="+mn-ea"/>
              <a:cs typeface="+mn-cs"/>
            </a:rPr>
            <a:t>ebenfalls auf Gesellenniveau gehoben zu werden. In der größten Herde mit 94 Kühen reicht ein Zuschlag von 6 Cent.</a:t>
          </a:r>
        </a:p>
      </xdr:txBody>
    </xdr:sp>
    <xdr:clientData/>
  </xdr:twoCellAnchor>
  <xdr:twoCellAnchor>
    <xdr:from>
      <xdr:col>3</xdr:col>
      <xdr:colOff>800100</xdr:colOff>
      <xdr:row>92</xdr:row>
      <xdr:rowOff>57150</xdr:rowOff>
    </xdr:from>
    <xdr:to>
      <xdr:col>9</xdr:col>
      <xdr:colOff>40588</xdr:colOff>
      <xdr:row>95</xdr:row>
      <xdr:rowOff>116893</xdr:rowOff>
    </xdr:to>
    <xdr:sp macro="" textlink="">
      <xdr:nvSpPr>
        <xdr:cNvPr id="21" name="Textfeld 20">
          <a:extLst>
            <a:ext uri="{FF2B5EF4-FFF2-40B4-BE49-F238E27FC236}">
              <a16:creationId xmlns:a16="http://schemas.microsoft.com/office/drawing/2014/main" id="{AF9522CD-322A-41E9-BDB6-104DA8F7CBE5}"/>
            </a:ext>
          </a:extLst>
        </xdr:cNvPr>
        <xdr:cNvSpPr txBox="1"/>
      </xdr:nvSpPr>
      <xdr:spPr>
        <a:xfrm>
          <a:off x="2428875" y="22793325"/>
          <a:ext cx="4222063" cy="6883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spcAft>
              <a:spcPts val="300"/>
            </a:spcAft>
          </a:pPr>
          <a:r>
            <a:rPr lang="de-DE" sz="1600" b="1"/>
            <a:t>Was </a:t>
          </a:r>
          <a:r>
            <a:rPr lang="de-DE" sz="1600" b="1" baseline="0"/>
            <a:t>verdienen unsere Milchviehbetriebe - wenn die staatlichen Prämien wegfallen?</a:t>
          </a:r>
        </a:p>
      </xdr:txBody>
    </xdr:sp>
    <xdr:clientData/>
  </xdr:twoCellAnchor>
  <xdr:twoCellAnchor>
    <xdr:from>
      <xdr:col>3</xdr:col>
      <xdr:colOff>28575</xdr:colOff>
      <xdr:row>94</xdr:row>
      <xdr:rowOff>68792</xdr:rowOff>
    </xdr:from>
    <xdr:to>
      <xdr:col>4</xdr:col>
      <xdr:colOff>53974</xdr:colOff>
      <xdr:row>95</xdr:row>
      <xdr:rowOff>85725</xdr:rowOff>
    </xdr:to>
    <xdr:sp macro="" textlink="">
      <xdr:nvSpPr>
        <xdr:cNvPr id="22" name="Textfeld 21">
          <a:extLst>
            <a:ext uri="{FF2B5EF4-FFF2-40B4-BE49-F238E27FC236}">
              <a16:creationId xmlns:a16="http://schemas.microsoft.com/office/drawing/2014/main" id="{F40E4F98-0459-4640-B228-B8570A5268AD}"/>
            </a:ext>
          </a:extLst>
        </xdr:cNvPr>
        <xdr:cNvSpPr txBox="1"/>
      </xdr:nvSpPr>
      <xdr:spPr>
        <a:xfrm>
          <a:off x="1657350" y="23243117"/>
          <a:ext cx="911224" cy="207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200" b="1"/>
            <a:t>€ / FamAkh</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0.08852</cdr:y>
    </cdr:from>
    <cdr:to>
      <cdr:x>0.39266</cdr:x>
      <cdr:y>0.13939</cdr:y>
    </cdr:to>
    <cdr:sp macro="" textlink="">
      <cdr:nvSpPr>
        <cdr:cNvPr id="2" name="Textfeld 1">
          <a:extLst xmlns:a="http://schemas.openxmlformats.org/drawingml/2006/main">
            <a:ext uri="{FF2B5EF4-FFF2-40B4-BE49-F238E27FC236}">
              <a16:creationId xmlns:a16="http://schemas.microsoft.com/office/drawing/2014/main" id="{1EDB92A3-E61D-490B-ABE4-F0EF3A0FC460}"/>
            </a:ext>
          </a:extLst>
        </cdr:cNvPr>
        <cdr:cNvSpPr txBox="1"/>
      </cdr:nvSpPr>
      <cdr:spPr>
        <a:xfrm xmlns:a="http://schemas.openxmlformats.org/drawingml/2006/main">
          <a:off x="0" y="313239"/>
          <a:ext cx="1980000" cy="180000"/>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vertOverflow="clip" wrap="square" lIns="0" tIns="0" rIns="0" bIns="0" rtlCol="0"/>
        <a:lstStyle xmlns:a="http://schemas.openxmlformats.org/drawingml/2006/main"/>
        <a:p xmlns:a="http://schemas.openxmlformats.org/drawingml/2006/main">
          <a:r>
            <a:rPr lang="de-DE" sz="1200">
              <a:solidFill>
                <a:schemeClr val="tx1"/>
              </a:solidFill>
            </a:rPr>
            <a:t>Verbrauchermilchpreis (ct/kg)</a:t>
          </a:r>
        </a:p>
      </cdr:txBody>
    </cdr:sp>
  </cdr:relSizeAnchor>
  <cdr:relSizeAnchor xmlns:cdr="http://schemas.openxmlformats.org/drawingml/2006/chartDrawing">
    <cdr:from>
      <cdr:x>0.64304</cdr:x>
      <cdr:y>0.08521</cdr:y>
    </cdr:from>
    <cdr:to>
      <cdr:x>1</cdr:x>
      <cdr:y>0.13608</cdr:y>
    </cdr:to>
    <cdr:sp macro="" textlink="">
      <cdr:nvSpPr>
        <cdr:cNvPr id="3" name="Textfeld 1">
          <a:extLst xmlns:a="http://schemas.openxmlformats.org/drawingml/2006/main">
            <a:ext uri="{FF2B5EF4-FFF2-40B4-BE49-F238E27FC236}">
              <a16:creationId xmlns:a16="http://schemas.microsoft.com/office/drawing/2014/main" id="{062FD8CA-802A-4E17-98FA-FD383612B5AC}"/>
            </a:ext>
          </a:extLst>
        </cdr:cNvPr>
        <cdr:cNvSpPr txBox="1"/>
      </cdr:nvSpPr>
      <cdr:spPr>
        <a:xfrm xmlns:a="http://schemas.openxmlformats.org/drawingml/2006/main">
          <a:off x="3242552" y="301529"/>
          <a:ext cx="1799983" cy="180005"/>
        </a:xfrm>
        <a:prstGeom xmlns:a="http://schemas.openxmlformats.org/drawingml/2006/main" prst="rect">
          <a:avLst/>
        </a:prstGeom>
        <a:solidFill xmlns:a="http://schemas.openxmlformats.org/drawingml/2006/main">
          <a:srgbClr val="FFC000"/>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e-DE" sz="1200" baseline="0">
              <a:solidFill>
                <a:sysClr val="windowText" lastClr="000000"/>
              </a:solidFill>
            </a:rPr>
            <a:t>Familienstundenlohn (</a:t>
          </a:r>
          <a:r>
            <a:rPr lang="de-DE" sz="1200">
              <a:solidFill>
                <a:sysClr val="windowText" lastClr="000000"/>
              </a:solidFill>
            </a:rPr>
            <a:t>€/h)</a:t>
          </a:r>
        </a:p>
      </cdr:txBody>
    </cdr:sp>
  </cdr:relSizeAnchor>
  <cdr:relSizeAnchor xmlns:cdr="http://schemas.openxmlformats.org/drawingml/2006/chartDrawing">
    <cdr:from>
      <cdr:x>0.60521</cdr:x>
      <cdr:y>0.44953</cdr:y>
    </cdr:from>
    <cdr:to>
      <cdr:x>0.60623</cdr:x>
      <cdr:y>0.56708</cdr:y>
    </cdr:to>
    <cdr:cxnSp macro="">
      <cdr:nvCxnSpPr>
        <cdr:cNvPr id="6" name="Gerade Verbindung mit Pfeil 5">
          <a:extLst xmlns:a="http://schemas.openxmlformats.org/drawingml/2006/main">
            <a:ext uri="{FF2B5EF4-FFF2-40B4-BE49-F238E27FC236}">
              <a16:creationId xmlns:a16="http://schemas.microsoft.com/office/drawing/2014/main" id="{1CDA8BD1-ED9C-4EAD-8E62-17EC07D68C98}"/>
            </a:ext>
          </a:extLst>
        </cdr:cNvPr>
        <cdr:cNvCxnSpPr/>
      </cdr:nvCxnSpPr>
      <cdr:spPr>
        <a:xfrm xmlns:a="http://schemas.openxmlformats.org/drawingml/2006/main">
          <a:off x="3251359" y="1553978"/>
          <a:ext cx="5467" cy="406358"/>
        </a:xfrm>
        <a:prstGeom xmlns:a="http://schemas.openxmlformats.org/drawingml/2006/main" prst="straightConnector1">
          <a:avLst/>
        </a:prstGeom>
        <a:ln xmlns:a="http://schemas.openxmlformats.org/drawingml/2006/main" w="31750">
          <a:solidFill>
            <a:schemeClr val="accent6">
              <a:lumMod val="75000"/>
            </a:schemeClr>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0.39951</cdr:x>
      <cdr:y>0.41598</cdr:y>
    </cdr:from>
    <cdr:to>
      <cdr:x>0.9002</cdr:x>
      <cdr:y>0.46684</cdr:y>
    </cdr:to>
    <cdr:sp macro="" textlink="">
      <cdr:nvSpPr>
        <cdr:cNvPr id="4" name="Textfeld 1">
          <a:extLst xmlns:a="http://schemas.openxmlformats.org/drawingml/2006/main">
            <a:ext uri="{FF2B5EF4-FFF2-40B4-BE49-F238E27FC236}">
              <a16:creationId xmlns:a16="http://schemas.microsoft.com/office/drawing/2014/main" id="{DE00081E-EF99-4A41-9609-A315FB4D0628}"/>
            </a:ext>
          </a:extLst>
        </cdr:cNvPr>
        <cdr:cNvSpPr txBox="1"/>
      </cdr:nvSpPr>
      <cdr:spPr>
        <a:xfrm xmlns:a="http://schemas.openxmlformats.org/drawingml/2006/main">
          <a:off x="2014552" y="1471944"/>
          <a:ext cx="2524747" cy="179970"/>
        </a:xfrm>
        <a:prstGeom xmlns:a="http://schemas.openxmlformats.org/drawingml/2006/main" prst="rect">
          <a:avLst/>
        </a:prstGeom>
        <a:solidFill xmlns:a="http://schemas.openxmlformats.org/drawingml/2006/main">
          <a:schemeClr val="accent6">
            <a:lumMod val="60000"/>
            <a:lumOff val="40000"/>
          </a:schemeClr>
        </a:solidFill>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1200">
              <a:solidFill>
                <a:schemeClr val="tx1"/>
              </a:solidFill>
            </a:rPr>
            <a:t>Bisher: Verbrauchermilchpreis Ø 5 Jahre</a:t>
          </a:r>
        </a:p>
      </cdr:txBody>
    </cdr:sp>
  </cdr:relSizeAnchor>
  <cdr:relSizeAnchor xmlns:cdr="http://schemas.openxmlformats.org/drawingml/2006/chartDrawing">
    <cdr:from>
      <cdr:x>0.10665</cdr:x>
      <cdr:y>0.1624</cdr:y>
    </cdr:from>
    <cdr:to>
      <cdr:x>0.39578</cdr:x>
      <cdr:y>0.24077</cdr:y>
    </cdr:to>
    <cdr:sp macro="" textlink="">
      <cdr:nvSpPr>
        <cdr:cNvPr id="9" name="Textfeld 1">
          <a:extLst xmlns:a="http://schemas.openxmlformats.org/drawingml/2006/main">
            <a:ext uri="{FF2B5EF4-FFF2-40B4-BE49-F238E27FC236}">
              <a16:creationId xmlns:a16="http://schemas.microsoft.com/office/drawing/2014/main" id="{F2A7122D-2BFB-4032-8953-14669CA1C870}"/>
            </a:ext>
          </a:extLst>
        </cdr:cNvPr>
        <cdr:cNvSpPr txBox="1"/>
      </cdr:nvSpPr>
      <cdr:spPr>
        <a:xfrm xmlns:a="http://schemas.openxmlformats.org/drawingml/2006/main">
          <a:off x="547958" y="574656"/>
          <a:ext cx="1485488" cy="277315"/>
        </a:xfrm>
        <a:prstGeom xmlns:a="http://schemas.openxmlformats.org/drawingml/2006/main" prst="rect">
          <a:avLst/>
        </a:prstGeom>
        <a:solidFill xmlns:a="http://schemas.openxmlformats.org/drawingml/2006/main">
          <a:schemeClr val="accent6">
            <a:lumMod val="60000"/>
            <a:lumOff val="40000"/>
          </a:schemeClr>
        </a:solidFill>
        <a:ln xmlns:a="http://schemas.openxmlformats.org/drawingml/2006/main" w="19050">
          <a:solidFill>
            <a:schemeClr val="accent6">
              <a:lumMod val="50000"/>
            </a:schemeClr>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200">
              <a:solidFill>
                <a:schemeClr val="tx1"/>
              </a:solidFill>
            </a:rPr>
            <a:t>Verbrauchermilchpreis</a:t>
          </a:r>
        </a:p>
      </cdr:txBody>
    </cdr:sp>
  </cdr:relSizeAnchor>
  <cdr:relSizeAnchor xmlns:cdr="http://schemas.openxmlformats.org/drawingml/2006/chartDrawing">
    <cdr:from>
      <cdr:x>0.60137</cdr:x>
      <cdr:y>0.23149</cdr:y>
    </cdr:from>
    <cdr:to>
      <cdr:x>0.90666</cdr:x>
      <cdr:y>0.36457</cdr:y>
    </cdr:to>
    <cdr:sp macro="" textlink="">
      <cdr:nvSpPr>
        <cdr:cNvPr id="10" name="Textfeld 1">
          <a:extLst xmlns:a="http://schemas.openxmlformats.org/drawingml/2006/main">
            <a:ext uri="{FF2B5EF4-FFF2-40B4-BE49-F238E27FC236}">
              <a16:creationId xmlns:a16="http://schemas.microsoft.com/office/drawing/2014/main" id="{2C497629-02F3-406A-8803-127D08085D5E}"/>
            </a:ext>
          </a:extLst>
        </cdr:cNvPr>
        <cdr:cNvSpPr txBox="1"/>
      </cdr:nvSpPr>
      <cdr:spPr>
        <a:xfrm xmlns:a="http://schemas.openxmlformats.org/drawingml/2006/main">
          <a:off x="3089699" y="819150"/>
          <a:ext cx="1568514" cy="470907"/>
        </a:xfrm>
        <a:prstGeom xmlns:a="http://schemas.openxmlformats.org/drawingml/2006/main" prst="rect">
          <a:avLst/>
        </a:prstGeom>
        <a:solidFill xmlns:a="http://schemas.openxmlformats.org/drawingml/2006/main">
          <a:srgbClr val="FFC000"/>
        </a:solidFill>
        <a:ln xmlns:a="http://schemas.openxmlformats.org/drawingml/2006/main" w="19050">
          <a:solidFill>
            <a:schemeClr val="accent2">
              <a:lumMod val="75000"/>
            </a:schemeClr>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200">
              <a:solidFill>
                <a:schemeClr val="tx1"/>
              </a:solidFill>
            </a:rPr>
            <a:t>Für alle:  </a:t>
          </a:r>
        </a:p>
        <a:p xmlns:a="http://schemas.openxmlformats.org/drawingml/2006/main">
          <a:pPr algn="ctr"/>
          <a:r>
            <a:rPr lang="de-DE" sz="1200">
              <a:solidFill>
                <a:schemeClr val="tx1"/>
              </a:solidFill>
            </a:rPr>
            <a:t>20,4 €/h für die</a:t>
          </a:r>
          <a:r>
            <a:rPr lang="de-DE" sz="1200" baseline="0">
              <a:solidFill>
                <a:schemeClr val="tx1"/>
              </a:solidFill>
            </a:rPr>
            <a:t> Arbeit</a:t>
          </a:r>
          <a:endParaRPr lang="de-DE" sz="1200">
            <a:solidFill>
              <a:schemeClr val="tx1"/>
            </a:solidFil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0.1196</cdr:x>
      <cdr:y>0.24576</cdr:y>
    </cdr:from>
    <cdr:to>
      <cdr:x>0.3039</cdr:x>
      <cdr:y>0.32412</cdr:y>
    </cdr:to>
    <cdr:sp macro="" textlink="">
      <cdr:nvSpPr>
        <cdr:cNvPr id="9" name="Textfeld 1">
          <a:extLst xmlns:a="http://schemas.openxmlformats.org/drawingml/2006/main">
            <a:ext uri="{FF2B5EF4-FFF2-40B4-BE49-F238E27FC236}">
              <a16:creationId xmlns:a16="http://schemas.microsoft.com/office/drawing/2014/main" id="{F2A7122D-2BFB-4032-8953-14669CA1C870}"/>
            </a:ext>
          </a:extLst>
        </cdr:cNvPr>
        <cdr:cNvSpPr txBox="1"/>
      </cdr:nvSpPr>
      <cdr:spPr>
        <a:xfrm xmlns:a="http://schemas.openxmlformats.org/drawingml/2006/main">
          <a:off x="614493" y="775981"/>
          <a:ext cx="946894" cy="247456"/>
        </a:xfrm>
        <a:prstGeom xmlns:a="http://schemas.openxmlformats.org/drawingml/2006/main" prst="rect">
          <a:avLst/>
        </a:prstGeom>
        <a:solidFill xmlns:a="http://schemas.openxmlformats.org/drawingml/2006/main">
          <a:schemeClr val="accent6">
            <a:lumMod val="60000"/>
            <a:lumOff val="40000"/>
          </a:schemeClr>
        </a:solidFill>
        <a:ln xmlns:a="http://schemas.openxmlformats.org/drawingml/2006/main" w="19050">
          <a:solidFill>
            <a:schemeClr val="accent6">
              <a:lumMod val="50000"/>
            </a:schemeClr>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200">
              <a:solidFill>
                <a:schemeClr val="tx1"/>
              </a:solidFill>
            </a:rPr>
            <a:t>mit Prämien</a:t>
          </a:r>
        </a:p>
      </cdr:txBody>
    </cdr:sp>
  </cdr:relSizeAnchor>
  <cdr:relSizeAnchor xmlns:cdr="http://schemas.openxmlformats.org/drawingml/2006/chartDrawing">
    <cdr:from>
      <cdr:x>0.68746</cdr:x>
      <cdr:y>0.43882</cdr:y>
    </cdr:from>
    <cdr:to>
      <cdr:x>0.89465</cdr:x>
      <cdr:y>0.5172</cdr:y>
    </cdr:to>
    <cdr:sp macro="" textlink="">
      <cdr:nvSpPr>
        <cdr:cNvPr id="10" name="Textfeld 1">
          <a:extLst xmlns:a="http://schemas.openxmlformats.org/drawingml/2006/main">
            <a:ext uri="{FF2B5EF4-FFF2-40B4-BE49-F238E27FC236}">
              <a16:creationId xmlns:a16="http://schemas.microsoft.com/office/drawing/2014/main" id="{2C497629-02F3-406A-8803-127D08085D5E}"/>
            </a:ext>
          </a:extLst>
        </cdr:cNvPr>
        <cdr:cNvSpPr txBox="1"/>
      </cdr:nvSpPr>
      <cdr:spPr>
        <a:xfrm xmlns:a="http://schemas.openxmlformats.org/drawingml/2006/main">
          <a:off x="3532039" y="1385581"/>
          <a:ext cx="1064498" cy="247488"/>
        </a:xfrm>
        <a:prstGeom xmlns:a="http://schemas.openxmlformats.org/drawingml/2006/main" prst="rect">
          <a:avLst/>
        </a:prstGeom>
        <a:solidFill xmlns:a="http://schemas.openxmlformats.org/drawingml/2006/main">
          <a:srgbClr val="FFC000"/>
        </a:solidFill>
        <a:ln xmlns:a="http://schemas.openxmlformats.org/drawingml/2006/main" w="19050">
          <a:solidFill>
            <a:schemeClr val="accent2">
              <a:lumMod val="75000"/>
            </a:schemeClr>
          </a:solid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1200">
              <a:solidFill>
                <a:schemeClr val="tx1"/>
              </a:solidFill>
            </a:rPr>
            <a:t>ohne Prämien</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0AEA6-E8B8-49FA-A87C-D14FD8105DDD}">
  <sheetPr>
    <tabColor rgb="FF92D050"/>
  </sheetPr>
  <dimension ref="A1:AC270"/>
  <sheetViews>
    <sheetView showGridLines="0" tabSelected="1" zoomScaleNormal="100" zoomScaleSheetLayoutView="80" workbookViewId="0">
      <selection activeCell="F1" sqref="F1"/>
    </sheetView>
  </sheetViews>
  <sheetFormatPr baseColWidth="10" defaultRowHeight="14.5" x14ac:dyDescent="0.35"/>
  <cols>
    <col min="1" max="1" width="2" customWidth="1"/>
    <col min="2" max="2" width="10.1796875" customWidth="1"/>
    <col min="3" max="3" width="12.26953125" customWidth="1"/>
    <col min="4" max="4" width="13.26953125" customWidth="1"/>
    <col min="5" max="5" width="14.7265625" customWidth="1"/>
    <col min="6" max="6" width="12" customWidth="1"/>
    <col min="7" max="11" width="11.54296875" customWidth="1"/>
    <col min="13" max="13" width="11.453125" style="22"/>
    <col min="15" max="15" width="11.453125" customWidth="1"/>
  </cols>
  <sheetData>
    <row r="1" spans="1:20" ht="78.75" customHeight="1" thickBot="1" x14ac:dyDescent="0.4">
      <c r="A1" s="1"/>
      <c r="B1" s="1"/>
      <c r="C1" s="1"/>
      <c r="D1" s="1"/>
      <c r="E1" s="1"/>
      <c r="F1" s="1" t="s">
        <v>0</v>
      </c>
      <c r="G1" s="1"/>
      <c r="H1" s="1"/>
      <c r="I1" s="1"/>
      <c r="J1" s="1"/>
      <c r="K1" s="1"/>
      <c r="L1" s="2"/>
      <c r="M1" s="4"/>
      <c r="N1" s="2"/>
      <c r="O1" s="2"/>
      <c r="P1" s="2"/>
      <c r="Q1" s="2"/>
      <c r="R1" s="2"/>
      <c r="S1" s="2"/>
      <c r="T1" s="2"/>
    </row>
    <row r="2" spans="1:20" ht="21" x14ac:dyDescent="0.35">
      <c r="K2" s="3">
        <v>44924</v>
      </c>
      <c r="L2" s="2"/>
      <c r="M2" s="4"/>
      <c r="N2" s="2"/>
      <c r="O2" s="2"/>
      <c r="P2" s="2"/>
      <c r="Q2" s="2"/>
      <c r="R2" s="2"/>
      <c r="S2" s="2"/>
      <c r="T2" s="2"/>
    </row>
    <row r="3" spans="1:20" s="2" customFormat="1" ht="21" x14ac:dyDescent="0.35">
      <c r="A3" s="2" t="s">
        <v>1</v>
      </c>
      <c r="E3" s="2" t="s">
        <v>2</v>
      </c>
      <c r="M3" s="4"/>
    </row>
    <row r="4" spans="1:20" s="2" customFormat="1" ht="21" x14ac:dyDescent="0.35">
      <c r="E4" s="5" t="s">
        <v>3</v>
      </c>
      <c r="M4" s="4"/>
    </row>
    <row r="5" spans="1:20" s="6" customFormat="1" x14ac:dyDescent="0.35">
      <c r="M5" s="4"/>
    </row>
    <row r="6" spans="1:20" s="6" customFormat="1" x14ac:dyDescent="0.35">
      <c r="M6" s="4"/>
    </row>
    <row r="7" spans="1:20" s="6" customFormat="1" x14ac:dyDescent="0.35">
      <c r="M7" s="4"/>
    </row>
    <row r="8" spans="1:20" s="6" customFormat="1" x14ac:dyDescent="0.35">
      <c r="M8" s="4"/>
    </row>
    <row r="9" spans="1:20" s="6" customFormat="1" x14ac:dyDescent="0.35">
      <c r="M9" s="4"/>
    </row>
    <row r="10" spans="1:20" s="6" customFormat="1" x14ac:dyDescent="0.35">
      <c r="M10" s="4"/>
    </row>
    <row r="11" spans="1:20" s="6" customFormat="1" x14ac:dyDescent="0.35">
      <c r="M11" s="4"/>
    </row>
    <row r="12" spans="1:20" s="6" customFormat="1" x14ac:dyDescent="0.35">
      <c r="M12" s="4"/>
    </row>
    <row r="13" spans="1:20" s="6" customFormat="1" x14ac:dyDescent="0.35">
      <c r="M13" s="4"/>
    </row>
    <row r="14" spans="1:20" s="6" customFormat="1" x14ac:dyDescent="0.35">
      <c r="M14" s="4"/>
    </row>
    <row r="15" spans="1:20" s="6" customFormat="1" x14ac:dyDescent="0.35">
      <c r="M15" s="4"/>
    </row>
    <row r="16" spans="1:20" s="6" customFormat="1" x14ac:dyDescent="0.35">
      <c r="M16" s="4"/>
    </row>
    <row r="17" spans="13:13" s="6" customFormat="1" x14ac:dyDescent="0.35">
      <c r="M17" s="4"/>
    </row>
    <row r="18" spans="13:13" s="6" customFormat="1" x14ac:dyDescent="0.35">
      <c r="M18" s="4"/>
    </row>
    <row r="19" spans="13:13" s="6" customFormat="1" x14ac:dyDescent="0.35">
      <c r="M19" s="4"/>
    </row>
    <row r="20" spans="13:13" s="6" customFormat="1" x14ac:dyDescent="0.35">
      <c r="M20" s="4"/>
    </row>
    <row r="21" spans="13:13" s="6" customFormat="1" x14ac:dyDescent="0.35">
      <c r="M21" s="4"/>
    </row>
    <row r="22" spans="13:13" s="6" customFormat="1" x14ac:dyDescent="0.35">
      <c r="M22" s="4"/>
    </row>
    <row r="23" spans="13:13" s="6" customFormat="1" x14ac:dyDescent="0.35">
      <c r="M23" s="4"/>
    </row>
    <row r="24" spans="13:13" s="6" customFormat="1" x14ac:dyDescent="0.35">
      <c r="M24" s="4"/>
    </row>
    <row r="25" spans="13:13" s="6" customFormat="1" x14ac:dyDescent="0.35">
      <c r="M25" s="4"/>
    </row>
    <row r="26" spans="13:13" s="6" customFormat="1" x14ac:dyDescent="0.35">
      <c r="M26" s="4"/>
    </row>
    <row r="27" spans="13:13" s="6" customFormat="1" x14ac:dyDescent="0.35">
      <c r="M27" s="4"/>
    </row>
    <row r="28" spans="13:13" s="6" customFormat="1" x14ac:dyDescent="0.35">
      <c r="M28" s="4"/>
    </row>
    <row r="29" spans="13:13" s="6" customFormat="1" x14ac:dyDescent="0.35">
      <c r="M29" s="4"/>
    </row>
    <row r="30" spans="13:13" s="6" customFormat="1" x14ac:dyDescent="0.35">
      <c r="M30" s="4"/>
    </row>
    <row r="31" spans="13:13" s="6" customFormat="1" x14ac:dyDescent="0.35">
      <c r="M31" s="4"/>
    </row>
    <row r="32" spans="13:13" s="6" customFormat="1" x14ac:dyDescent="0.35">
      <c r="M32" s="4"/>
    </row>
    <row r="33" spans="1:29" s="6" customFormat="1" x14ac:dyDescent="0.35">
      <c r="M33" s="4"/>
    </row>
    <row r="34" spans="1:29" s="6" customFormat="1" x14ac:dyDescent="0.35">
      <c r="M34" s="4"/>
    </row>
    <row r="35" spans="1:29" s="6" customFormat="1" x14ac:dyDescent="0.35">
      <c r="M35" s="4"/>
    </row>
    <row r="36" spans="1:29" s="6" customFormat="1" x14ac:dyDescent="0.35">
      <c r="M36" s="4"/>
    </row>
    <row r="37" spans="1:29" s="6" customFormat="1" x14ac:dyDescent="0.35">
      <c r="M37" s="4"/>
    </row>
    <row r="38" spans="1:29" s="6" customFormat="1" x14ac:dyDescent="0.35">
      <c r="M38" s="4"/>
    </row>
    <row r="39" spans="1:29" s="6" customFormat="1" x14ac:dyDescent="0.35">
      <c r="M39" s="4"/>
    </row>
    <row r="40" spans="1:29" s="6" customFormat="1" x14ac:dyDescent="0.35">
      <c r="M40" s="4"/>
    </row>
    <row r="41" spans="1:29" s="6" customFormat="1" x14ac:dyDescent="0.35">
      <c r="M41" s="4"/>
    </row>
    <row r="42" spans="1:29" s="6" customFormat="1" x14ac:dyDescent="0.35">
      <c r="M42" s="4"/>
    </row>
    <row r="43" spans="1:29" s="6" customFormat="1" x14ac:dyDescent="0.35">
      <c r="M43" s="4"/>
    </row>
    <row r="44" spans="1:29" s="7" customFormat="1" ht="21.75" customHeight="1" x14ac:dyDescent="0.35">
      <c r="A44" s="7" t="s">
        <v>4</v>
      </c>
      <c r="M44" s="4"/>
      <c r="U44" s="6"/>
      <c r="V44" s="6"/>
      <c r="W44" s="6"/>
      <c r="X44" s="6"/>
      <c r="Y44" s="6"/>
      <c r="Z44" s="6"/>
      <c r="AA44" s="6"/>
      <c r="AB44" s="6"/>
      <c r="AC44" s="6"/>
    </row>
    <row r="46" spans="1:29" ht="31" x14ac:dyDescent="0.35">
      <c r="B46" s="8" t="s">
        <v>5</v>
      </c>
      <c r="C46" s="9"/>
      <c r="D46" s="9"/>
      <c r="E46" s="9"/>
      <c r="F46" s="10"/>
      <c r="G46" s="11" t="s">
        <v>6</v>
      </c>
      <c r="H46" s="12" t="s">
        <v>7</v>
      </c>
      <c r="I46" s="13" t="s">
        <v>8</v>
      </c>
      <c r="J46" s="13" t="s">
        <v>9</v>
      </c>
      <c r="K46" s="14" t="s">
        <v>10</v>
      </c>
      <c r="M46" s="4"/>
    </row>
    <row r="47" spans="1:29" x14ac:dyDescent="0.35">
      <c r="B47" s="15"/>
      <c r="C47" s="16" t="s">
        <v>11</v>
      </c>
      <c r="D47" s="16"/>
      <c r="E47" s="16"/>
      <c r="F47" s="17"/>
      <c r="G47" s="18">
        <v>378272.2</v>
      </c>
      <c r="H47" s="19">
        <v>93098.2</v>
      </c>
      <c r="I47" s="20">
        <v>269899.40000000002</v>
      </c>
      <c r="J47" s="20">
        <v>448525.2</v>
      </c>
      <c r="K47" s="21">
        <v>755699</v>
      </c>
    </row>
    <row r="48" spans="1:29" x14ac:dyDescent="0.35">
      <c r="B48" s="15"/>
      <c r="C48" s="16" t="s">
        <v>12</v>
      </c>
      <c r="D48" s="16"/>
      <c r="E48" s="16"/>
      <c r="F48" s="17"/>
      <c r="G48" s="18">
        <v>4080.0000000000005</v>
      </c>
      <c r="H48" s="19">
        <v>3030</v>
      </c>
      <c r="I48" s="20">
        <v>3670</v>
      </c>
      <c r="J48" s="20">
        <v>4370</v>
      </c>
      <c r="K48" s="21">
        <v>4985.0000000000009</v>
      </c>
    </row>
    <row r="49" spans="1:29" x14ac:dyDescent="0.35">
      <c r="B49" s="15"/>
      <c r="C49" s="16" t="s">
        <v>13</v>
      </c>
      <c r="D49" s="16"/>
      <c r="E49" s="16"/>
      <c r="F49" s="17"/>
      <c r="G49" s="18">
        <f>+G48/G244</f>
        <v>78.828393678271965</v>
      </c>
      <c r="H49" s="19">
        <f>+H48/H244</f>
        <v>163.97878558285527</v>
      </c>
      <c r="I49" s="20">
        <f>+I48/I244</f>
        <v>93.852291325695589</v>
      </c>
      <c r="J49" s="20">
        <f>+J48/J244</f>
        <v>73.023193636788974</v>
      </c>
      <c r="K49" s="21">
        <f>+K48/K244</f>
        <v>52.782601329888628</v>
      </c>
    </row>
    <row r="50" spans="1:29" x14ac:dyDescent="0.35">
      <c r="B50" s="15"/>
      <c r="C50" s="16" t="s">
        <v>14</v>
      </c>
      <c r="D50" s="16"/>
      <c r="E50" s="16"/>
      <c r="F50" s="17"/>
      <c r="G50" s="18">
        <f>+G47/G48</f>
        <v>92.713774509803912</v>
      </c>
      <c r="H50" s="19">
        <f t="shared" ref="H50:K50" si="0">+H47/H48</f>
        <v>30.725478547854784</v>
      </c>
      <c r="I50" s="20">
        <f t="shared" si="0"/>
        <v>73.542070844686648</v>
      </c>
      <c r="J50" s="20">
        <f t="shared" si="0"/>
        <v>102.63734553775744</v>
      </c>
      <c r="K50" s="21">
        <f t="shared" si="0"/>
        <v>151.59458375125374</v>
      </c>
    </row>
    <row r="51" spans="1:29" ht="9" customHeight="1" x14ac:dyDescent="0.35">
      <c r="B51" s="23"/>
      <c r="C51" s="24"/>
      <c r="D51" s="24"/>
      <c r="E51" s="24"/>
      <c r="F51" s="25"/>
      <c r="G51" s="26"/>
      <c r="H51" s="27"/>
      <c r="I51" s="28"/>
      <c r="J51" s="28"/>
      <c r="K51" s="29"/>
    </row>
    <row r="52" spans="1:29" x14ac:dyDescent="0.35">
      <c r="B52" s="30" t="s">
        <v>15</v>
      </c>
      <c r="C52" s="31"/>
      <c r="D52" s="31"/>
      <c r="E52" s="31"/>
      <c r="F52" s="32" t="s">
        <v>16</v>
      </c>
      <c r="G52" s="33">
        <f>+G247</f>
        <v>24925.612099999991</v>
      </c>
      <c r="H52" s="34">
        <f t="shared" ref="H52:K52" si="1">H247</f>
        <v>3646.3225999999986</v>
      </c>
      <c r="I52" s="35">
        <f t="shared" si="1"/>
        <v>19520.638899999998</v>
      </c>
      <c r="J52" s="35">
        <f t="shared" si="1"/>
        <v>34446.543899999997</v>
      </c>
      <c r="K52" s="36">
        <f t="shared" si="1"/>
        <v>49835.671300000009</v>
      </c>
    </row>
    <row r="53" spans="1:29" x14ac:dyDescent="0.35">
      <c r="B53" s="37" t="s">
        <v>17</v>
      </c>
      <c r="C53" s="38"/>
      <c r="D53" s="38"/>
      <c r="E53" s="38"/>
      <c r="F53" s="39" t="s">
        <v>16</v>
      </c>
      <c r="G53" s="40">
        <f>+G254</f>
        <v>27223.153999999999</v>
      </c>
      <c r="H53" s="41">
        <f t="shared" ref="H53:K53" si="2">H254</f>
        <v>15896.826000000001</v>
      </c>
      <c r="I53" s="42">
        <f t="shared" si="2"/>
        <v>22605.457999999999</v>
      </c>
      <c r="J53" s="42">
        <f t="shared" si="2"/>
        <v>27256.685999999998</v>
      </c>
      <c r="K53" s="43">
        <f t="shared" si="2"/>
        <v>41421.955999999998</v>
      </c>
    </row>
    <row r="54" spans="1:29" x14ac:dyDescent="0.35">
      <c r="B54" s="37" t="s">
        <v>18</v>
      </c>
      <c r="C54" s="38"/>
      <c r="D54" s="38"/>
      <c r="E54" s="38"/>
      <c r="F54" s="39" t="s">
        <v>19</v>
      </c>
      <c r="G54" s="44">
        <v>53.759006113484837</v>
      </c>
      <c r="H54" s="45">
        <v>85.191391539460682</v>
      </c>
      <c r="I54" s="46">
        <v>55.292214808253064</v>
      </c>
      <c r="J54" s="46">
        <v>44.838000343420141</v>
      </c>
      <c r="K54" s="47">
        <v>47.50889715742052</v>
      </c>
    </row>
    <row r="55" spans="1:29" x14ac:dyDescent="0.35">
      <c r="B55" s="48" t="s">
        <v>20</v>
      </c>
      <c r="C55" s="49"/>
      <c r="D55" s="49"/>
      <c r="E55" s="49"/>
      <c r="F55" s="50" t="s">
        <v>16</v>
      </c>
      <c r="G55" s="51">
        <f>+G52+G53</f>
        <v>52148.766099999993</v>
      </c>
      <c r="H55" s="52">
        <f t="shared" ref="H55:K55" si="3">+H52+H53</f>
        <v>19543.1486</v>
      </c>
      <c r="I55" s="53">
        <f t="shared" si="3"/>
        <v>42126.096899999997</v>
      </c>
      <c r="J55" s="53">
        <f t="shared" si="3"/>
        <v>61703.229899999991</v>
      </c>
      <c r="K55" s="54">
        <f t="shared" si="3"/>
        <v>91257.627300000007</v>
      </c>
    </row>
    <row r="56" spans="1:29" ht="15" thickBot="1" x14ac:dyDescent="0.4">
      <c r="B56" s="55" t="s">
        <v>21</v>
      </c>
      <c r="C56" s="56"/>
      <c r="D56" s="56"/>
      <c r="E56" s="56"/>
      <c r="F56" s="57" t="s">
        <v>22</v>
      </c>
      <c r="G56" s="58">
        <f>+G55/G244</f>
        <v>1007.5498686193437</v>
      </c>
      <c r="H56" s="59">
        <f>+H55/H244</f>
        <v>1057.6441497997619</v>
      </c>
      <c r="I56" s="60">
        <f>+I55/I244</f>
        <v>1077.2835745703765</v>
      </c>
      <c r="J56" s="60">
        <f>+J55/J244</f>
        <v>1031.0679416482853</v>
      </c>
      <c r="K56" s="61">
        <f>+K55/K244</f>
        <v>966.26177734954069</v>
      </c>
    </row>
    <row r="57" spans="1:29" x14ac:dyDescent="0.35">
      <c r="B57" s="62" t="s">
        <v>23</v>
      </c>
      <c r="C57" s="63"/>
      <c r="D57" s="63"/>
      <c r="E57" s="63"/>
      <c r="F57" s="64" t="s">
        <v>16</v>
      </c>
      <c r="G57" s="65">
        <f>-G258</f>
        <v>-5006.847162</v>
      </c>
      <c r="H57" s="66">
        <f t="shared" ref="H57:K57" si="4">-H258</f>
        <v>-2412.2228520000003</v>
      </c>
      <c r="I57" s="67">
        <f t="shared" si="4"/>
        <v>-3526.6092180000001</v>
      </c>
      <c r="J57" s="67">
        <f t="shared" si="4"/>
        <v>-6036.6150779999998</v>
      </c>
      <c r="K57" s="68">
        <f t="shared" si="4"/>
        <v>-9359.3731059999973</v>
      </c>
    </row>
    <row r="58" spans="1:29" x14ac:dyDescent="0.35">
      <c r="B58" s="69" t="s">
        <v>24</v>
      </c>
      <c r="C58" s="70"/>
      <c r="D58" s="70"/>
      <c r="E58" s="70"/>
      <c r="F58" s="71" t="s">
        <v>16</v>
      </c>
      <c r="G58" s="72">
        <f>-G264</f>
        <v>-11536.800000000001</v>
      </c>
      <c r="H58" s="73">
        <f t="shared" ref="H58:K58" si="5">-H264</f>
        <v>-6720.0000000000018</v>
      </c>
      <c r="I58" s="74">
        <f t="shared" si="5"/>
        <v>-9825.6</v>
      </c>
      <c r="J58" s="74">
        <f t="shared" si="5"/>
        <v>-12138.000000000002</v>
      </c>
      <c r="K58" s="75">
        <f t="shared" si="5"/>
        <v>-17890.8</v>
      </c>
    </row>
    <row r="59" spans="1:29" ht="15" thickBot="1" x14ac:dyDescent="0.4">
      <c r="B59" s="76" t="s">
        <v>25</v>
      </c>
      <c r="C59" s="77"/>
      <c r="D59" s="77"/>
      <c r="E59" s="77"/>
      <c r="F59" s="78" t="s">
        <v>16</v>
      </c>
      <c r="G59" s="79">
        <f t="shared" ref="G59:K59" si="6">+G55+G57+G58</f>
        <v>35605.118937999992</v>
      </c>
      <c r="H59" s="80">
        <f t="shared" si="6"/>
        <v>10410.925748</v>
      </c>
      <c r="I59" s="81">
        <f t="shared" si="6"/>
        <v>28773.887682</v>
      </c>
      <c r="J59" s="81">
        <f t="shared" si="6"/>
        <v>43528.614821999989</v>
      </c>
      <c r="K59" s="82">
        <f t="shared" si="6"/>
        <v>64007.454194000005</v>
      </c>
    </row>
    <row r="60" spans="1:29" x14ac:dyDescent="0.35">
      <c r="B60" s="83" t="s">
        <v>26</v>
      </c>
      <c r="C60" s="6"/>
      <c r="D60" s="6"/>
      <c r="E60" s="6"/>
      <c r="F60" s="84" t="s">
        <v>27</v>
      </c>
      <c r="G60" s="85">
        <f>+G48</f>
        <v>4080.0000000000005</v>
      </c>
      <c r="H60" s="86">
        <f t="shared" ref="H60:K60" si="7">+H48</f>
        <v>3030</v>
      </c>
      <c r="I60" s="87">
        <f t="shared" si="7"/>
        <v>3670</v>
      </c>
      <c r="J60" s="87">
        <f t="shared" si="7"/>
        <v>4370</v>
      </c>
      <c r="K60" s="88">
        <f t="shared" si="7"/>
        <v>4985.0000000000009</v>
      </c>
    </row>
    <row r="61" spans="1:29" s="6" customFormat="1" ht="15" thickBot="1" x14ac:dyDescent="0.4">
      <c r="B61" s="89" t="s">
        <v>28</v>
      </c>
      <c r="C61" s="90"/>
      <c r="D61" s="90"/>
      <c r="E61" s="90"/>
      <c r="F61" s="91" t="s">
        <v>29</v>
      </c>
      <c r="G61" s="92">
        <f>+G59/G60</f>
        <v>8.7267448377450947</v>
      </c>
      <c r="H61" s="93">
        <f t="shared" ref="H61:K61" si="8">+H59/H60</f>
        <v>3.4359490917491748</v>
      </c>
      <c r="I61" s="94">
        <f t="shared" si="8"/>
        <v>7.8402963711171667</v>
      </c>
      <c r="J61" s="94">
        <f t="shared" si="8"/>
        <v>9.9607814237986236</v>
      </c>
      <c r="K61" s="95">
        <f t="shared" si="8"/>
        <v>12.840010871414242</v>
      </c>
      <c r="M61" s="4"/>
    </row>
    <row r="62" spans="1:29" s="6" customFormat="1" x14ac:dyDescent="0.35">
      <c r="M62" s="4"/>
    </row>
    <row r="63" spans="1:29" s="6" customFormat="1" x14ac:dyDescent="0.35">
      <c r="M63" s="4"/>
    </row>
    <row r="64" spans="1:29" s="7" customFormat="1" ht="21.75" customHeight="1" x14ac:dyDescent="0.35">
      <c r="A64" s="7" t="s">
        <v>30</v>
      </c>
      <c r="M64" s="4"/>
      <c r="U64" s="6"/>
      <c r="V64" s="6"/>
      <c r="W64" s="6"/>
      <c r="X64" s="6"/>
      <c r="Y64" s="6"/>
      <c r="Z64" s="6"/>
      <c r="AA64" s="6"/>
      <c r="AB64" s="6"/>
      <c r="AC64" s="6"/>
    </row>
    <row r="65" spans="2:29" s="6" customFormat="1" x14ac:dyDescent="0.35">
      <c r="M65" s="4"/>
    </row>
    <row r="66" spans="2:29" s="6" customFormat="1" x14ac:dyDescent="0.35">
      <c r="M66" s="4"/>
    </row>
    <row r="67" spans="2:29" s="6" customFormat="1" x14ac:dyDescent="0.35">
      <c r="M67" s="4"/>
    </row>
    <row r="68" spans="2:29" s="6" customFormat="1" x14ac:dyDescent="0.35">
      <c r="M68" s="4"/>
    </row>
    <row r="69" spans="2:29" s="6" customFormat="1" x14ac:dyDescent="0.35">
      <c r="M69" s="4"/>
    </row>
    <row r="70" spans="2:29" s="6" customFormat="1" x14ac:dyDescent="0.35">
      <c r="M70" s="4"/>
    </row>
    <row r="71" spans="2:29" s="6" customFormat="1" x14ac:dyDescent="0.35">
      <c r="B71" s="96" t="s">
        <v>31</v>
      </c>
      <c r="E71" s="97" t="s">
        <v>32</v>
      </c>
      <c r="G71" s="97" t="s">
        <v>33</v>
      </c>
      <c r="M71" s="4"/>
    </row>
    <row r="73" spans="2:29" s="6" customFormat="1" ht="78.75" customHeight="1" x14ac:dyDescent="0.35">
      <c r="B73" s="256" t="s">
        <v>34</v>
      </c>
      <c r="C73" s="256"/>
      <c r="D73" s="256"/>
      <c r="E73" s="98">
        <v>-100</v>
      </c>
      <c r="F73" s="99" t="s">
        <v>19</v>
      </c>
      <c r="G73" s="256" t="s">
        <v>35</v>
      </c>
      <c r="H73" s="256"/>
      <c r="I73" s="256"/>
      <c r="J73" s="256"/>
      <c r="K73" s="256"/>
      <c r="M73" s="4"/>
    </row>
    <row r="74" spans="2:29" s="6" customFormat="1" ht="105" customHeight="1" x14ac:dyDescent="0.35">
      <c r="B74" s="256" t="s">
        <v>36</v>
      </c>
      <c r="C74" s="256"/>
      <c r="D74" s="256"/>
      <c r="E74" s="100">
        <v>0</v>
      </c>
      <c r="F74" s="99" t="s">
        <v>37</v>
      </c>
      <c r="G74" s="256" t="s">
        <v>38</v>
      </c>
      <c r="H74" s="256"/>
      <c r="I74" s="256"/>
      <c r="J74" s="256"/>
      <c r="K74" s="256"/>
      <c r="M74" s="4"/>
    </row>
    <row r="75" spans="2:29" s="6" customFormat="1" ht="78" customHeight="1" x14ac:dyDescent="0.35">
      <c r="B75" s="256" t="s">
        <v>39</v>
      </c>
      <c r="C75" s="256"/>
      <c r="D75" s="256"/>
      <c r="E75" s="101">
        <v>2</v>
      </c>
      <c r="F75" s="99" t="s">
        <v>19</v>
      </c>
      <c r="G75" s="256" t="s">
        <v>40</v>
      </c>
      <c r="H75" s="256"/>
      <c r="I75" s="256"/>
      <c r="J75" s="256"/>
      <c r="K75" s="256"/>
      <c r="M75" s="4"/>
    </row>
    <row r="76" spans="2:29" s="6" customFormat="1" ht="104.25" customHeight="1" x14ac:dyDescent="0.35">
      <c r="B76" s="256" t="s">
        <v>41</v>
      </c>
      <c r="C76" s="256"/>
      <c r="D76" s="256"/>
      <c r="E76" s="102">
        <v>500</v>
      </c>
      <c r="F76" s="99" t="s">
        <v>42</v>
      </c>
      <c r="G76" s="256" t="s">
        <v>43</v>
      </c>
      <c r="H76" s="256"/>
      <c r="I76" s="256"/>
      <c r="J76" s="256"/>
      <c r="K76" s="256"/>
      <c r="M76" s="4"/>
    </row>
    <row r="77" spans="2:29" s="6" customFormat="1" x14ac:dyDescent="0.35">
      <c r="I77" s="97"/>
      <c r="M77" s="4"/>
    </row>
    <row r="78" spans="2:29" s="6" customFormat="1" x14ac:dyDescent="0.35">
      <c r="I78" s="97"/>
      <c r="M78" s="4"/>
    </row>
    <row r="79" spans="2:29" s="103" customFormat="1" ht="36.75" customHeight="1" x14ac:dyDescent="0.35">
      <c r="B79" s="104" t="s">
        <v>5</v>
      </c>
      <c r="C79" s="105"/>
      <c r="D79" s="105"/>
      <c r="E79" s="105"/>
      <c r="F79" s="106"/>
      <c r="G79" s="107" t="s">
        <v>6</v>
      </c>
      <c r="H79" s="108" t="s">
        <v>7</v>
      </c>
      <c r="I79" s="109" t="s">
        <v>8</v>
      </c>
      <c r="J79" s="109" t="s">
        <v>9</v>
      </c>
      <c r="K79" s="110" t="s">
        <v>10</v>
      </c>
      <c r="M79" s="4"/>
      <c r="U79" s="6"/>
      <c r="V79" s="6"/>
      <c r="W79" s="6"/>
      <c r="X79" s="6"/>
      <c r="Y79" s="6"/>
      <c r="Z79" s="6"/>
      <c r="AA79" s="6"/>
      <c r="AB79" s="6"/>
      <c r="AC79" s="6"/>
    </row>
    <row r="80" spans="2:29" s="6" customFormat="1" x14ac:dyDescent="0.35">
      <c r="B80" s="30" t="s">
        <v>15</v>
      </c>
      <c r="C80" s="31"/>
      <c r="D80" s="31"/>
      <c r="E80" s="31"/>
      <c r="F80" s="32" t="s">
        <v>16</v>
      </c>
      <c r="G80" s="33">
        <f>+G251</f>
        <v>24925.612099999991</v>
      </c>
      <c r="H80" s="111">
        <f>+H251</f>
        <v>3646.3225999999986</v>
      </c>
      <c r="I80" s="35">
        <f>+I251</f>
        <v>19520.638899999998</v>
      </c>
      <c r="J80" s="35">
        <f>+J251</f>
        <v>34446.543899999997</v>
      </c>
      <c r="K80" s="36">
        <f>+K251</f>
        <v>49835.671300000009</v>
      </c>
      <c r="M80" s="4"/>
    </row>
    <row r="81" spans="1:29" s="6" customFormat="1" x14ac:dyDescent="0.35">
      <c r="B81" s="37" t="s">
        <v>17</v>
      </c>
      <c r="C81" s="38"/>
      <c r="D81" s="38"/>
      <c r="E81" s="38"/>
      <c r="F81" s="39" t="s">
        <v>16</v>
      </c>
      <c r="G81" s="40">
        <f>+G256</f>
        <v>0</v>
      </c>
      <c r="H81" s="41">
        <f>+H256</f>
        <v>0</v>
      </c>
      <c r="I81" s="42">
        <f>+I256</f>
        <v>0</v>
      </c>
      <c r="J81" s="42">
        <f>+J256</f>
        <v>0</v>
      </c>
      <c r="K81" s="43">
        <f>+K256</f>
        <v>0</v>
      </c>
      <c r="M81" s="4"/>
    </row>
    <row r="82" spans="1:29" s="6" customFormat="1" x14ac:dyDescent="0.35">
      <c r="B82" s="48" t="s">
        <v>20</v>
      </c>
      <c r="C82" s="49"/>
      <c r="D82" s="49"/>
      <c r="E82" s="49"/>
      <c r="F82" s="50" t="s">
        <v>16</v>
      </c>
      <c r="G82" s="51">
        <f>+G80+G81</f>
        <v>24925.612099999991</v>
      </c>
      <c r="H82" s="52">
        <f t="shared" ref="H82:K82" si="9">+H80+H81</f>
        <v>3646.3225999999986</v>
      </c>
      <c r="I82" s="53">
        <f t="shared" si="9"/>
        <v>19520.638899999998</v>
      </c>
      <c r="J82" s="53">
        <f t="shared" si="9"/>
        <v>34446.543899999997</v>
      </c>
      <c r="K82" s="54">
        <f t="shared" si="9"/>
        <v>49835.671300000009</v>
      </c>
      <c r="M82" s="4"/>
    </row>
    <row r="83" spans="1:29" s="6" customFormat="1" ht="15" thickBot="1" x14ac:dyDescent="0.4">
      <c r="B83" s="55" t="s">
        <v>44</v>
      </c>
      <c r="C83" s="56"/>
      <c r="D83" s="56"/>
      <c r="E83" s="56"/>
      <c r="F83" s="57" t="s">
        <v>22</v>
      </c>
      <c r="G83" s="58">
        <f>+G82/G244</f>
        <v>481.57989296340645</v>
      </c>
      <c r="H83" s="59">
        <f>+H82/H244</f>
        <v>197.33318540967628</v>
      </c>
      <c r="I83" s="60">
        <f>+I82/I244</f>
        <v>499.19800787643203</v>
      </c>
      <c r="J83" s="60">
        <f>+J82/J244</f>
        <v>575.60563966312395</v>
      </c>
      <c r="K83" s="61">
        <f>+K82/K244</f>
        <v>527.67429693786812</v>
      </c>
      <c r="M83" s="4"/>
    </row>
    <row r="84" spans="1:29" s="6" customFormat="1" x14ac:dyDescent="0.35">
      <c r="B84" s="62" t="s">
        <v>23</v>
      </c>
      <c r="C84" s="63"/>
      <c r="D84" s="63"/>
      <c r="E84" s="63"/>
      <c r="F84" s="64" t="s">
        <v>16</v>
      </c>
      <c r="G84" s="65">
        <f>-G262</f>
        <v>-5006.847162</v>
      </c>
      <c r="H84" s="66">
        <f>-H262</f>
        <v>-2412.2228520000003</v>
      </c>
      <c r="I84" s="67">
        <f>-I262</f>
        <v>-3526.6092180000001</v>
      </c>
      <c r="J84" s="67">
        <f>-J262</f>
        <v>-6036.6150779999998</v>
      </c>
      <c r="K84" s="68">
        <f>-K262</f>
        <v>-9359.3731059999973</v>
      </c>
      <c r="M84" s="4"/>
    </row>
    <row r="85" spans="1:29" s="6" customFormat="1" x14ac:dyDescent="0.35">
      <c r="B85" s="69" t="s">
        <v>24</v>
      </c>
      <c r="C85" s="70"/>
      <c r="D85" s="70"/>
      <c r="E85" s="70"/>
      <c r="F85" s="71" t="s">
        <v>16</v>
      </c>
      <c r="G85" s="72">
        <f>-G268</f>
        <v>-11536.800000000001</v>
      </c>
      <c r="H85" s="73">
        <f>-H268</f>
        <v>-6720.0000000000018</v>
      </c>
      <c r="I85" s="74">
        <f>-I268</f>
        <v>-9825.6</v>
      </c>
      <c r="J85" s="74">
        <f>-J268</f>
        <v>-12138.000000000002</v>
      </c>
      <c r="K85" s="75">
        <f>-K268</f>
        <v>-17890.8</v>
      </c>
      <c r="M85" s="4"/>
    </row>
    <row r="86" spans="1:29" s="97" customFormat="1" ht="19.5" customHeight="1" thickBot="1" x14ac:dyDescent="0.4">
      <c r="A86" s="6"/>
      <c r="B86" s="76" t="s">
        <v>25</v>
      </c>
      <c r="C86" s="77"/>
      <c r="D86" s="77"/>
      <c r="E86" s="77"/>
      <c r="F86" s="78" t="s">
        <v>16</v>
      </c>
      <c r="G86" s="79">
        <f t="shared" ref="G86" si="10">+G82+G84+G85</f>
        <v>8381.9649379999919</v>
      </c>
      <c r="H86" s="80">
        <f>+H82+H84+H85</f>
        <v>-5485.9002520000031</v>
      </c>
      <c r="I86" s="81">
        <f t="shared" ref="I86:K86" si="11">+I82+I84+I85</f>
        <v>6168.4296819999981</v>
      </c>
      <c r="J86" s="81">
        <f t="shared" si="11"/>
        <v>16271.928821999996</v>
      </c>
      <c r="K86" s="82">
        <f t="shared" si="11"/>
        <v>22585.498194000011</v>
      </c>
      <c r="L86" s="6"/>
      <c r="M86" s="4"/>
      <c r="U86" s="6"/>
      <c r="V86" s="6"/>
      <c r="W86" s="6"/>
      <c r="X86" s="6"/>
      <c r="Y86" s="6"/>
      <c r="Z86" s="6"/>
      <c r="AA86" s="6"/>
      <c r="AB86" s="6"/>
      <c r="AC86" s="6"/>
    </row>
    <row r="87" spans="1:29" s="6" customFormat="1" x14ac:dyDescent="0.35">
      <c r="B87" s="83" t="s">
        <v>26</v>
      </c>
      <c r="F87" s="84" t="s">
        <v>27</v>
      </c>
      <c r="G87" s="85">
        <f>+G48</f>
        <v>4080.0000000000005</v>
      </c>
      <c r="H87" s="86">
        <f>+H48</f>
        <v>3030</v>
      </c>
      <c r="I87" s="87">
        <f>+I48</f>
        <v>3670</v>
      </c>
      <c r="J87" s="87">
        <f>+J48</f>
        <v>4370</v>
      </c>
      <c r="K87" s="88">
        <f>+K48</f>
        <v>4985.0000000000009</v>
      </c>
      <c r="M87" s="4"/>
    </row>
    <row r="88" spans="1:29" s="6" customFormat="1" ht="15" thickBot="1" x14ac:dyDescent="0.4">
      <c r="B88" s="89" t="s">
        <v>28</v>
      </c>
      <c r="C88" s="90"/>
      <c r="D88" s="90"/>
      <c r="E88" s="90"/>
      <c r="F88" s="91" t="s">
        <v>29</v>
      </c>
      <c r="G88" s="92">
        <f>+G86/G87</f>
        <v>2.054403171078429</v>
      </c>
      <c r="H88" s="93">
        <f t="shared" ref="H88:K88" si="12">+H86/H87</f>
        <v>-1.8105281359735983</v>
      </c>
      <c r="I88" s="94">
        <f t="shared" si="12"/>
        <v>1.6807710305177106</v>
      </c>
      <c r="J88" s="94">
        <f t="shared" si="12"/>
        <v>3.7235535061784888</v>
      </c>
      <c r="K88" s="95">
        <f t="shared" si="12"/>
        <v>4.5306917139418266</v>
      </c>
      <c r="M88" s="4"/>
    </row>
    <row r="89" spans="1:29" x14ac:dyDescent="0.35">
      <c r="C89" s="6"/>
      <c r="D89" s="6"/>
      <c r="E89" s="6"/>
      <c r="F89" s="6"/>
      <c r="G89" s="6"/>
      <c r="H89" s="6"/>
      <c r="I89" s="6"/>
      <c r="J89" s="6"/>
      <c r="K89" s="6"/>
      <c r="L89" s="112"/>
      <c r="M89" s="113"/>
    </row>
    <row r="90" spans="1:29" s="114" customFormat="1" ht="4.5" customHeight="1" x14ac:dyDescent="0.35">
      <c r="E90" s="114" t="str">
        <f>+G79</f>
        <v>Bayern 
Ø 52 Kühe</v>
      </c>
      <c r="F90" s="114" t="str">
        <f t="shared" ref="F90:I90" si="13">+H79</f>
        <v>18 Kühe</v>
      </c>
      <c r="G90" s="114" t="str">
        <f t="shared" si="13"/>
        <v>39 Kühe</v>
      </c>
      <c r="H90" s="114" t="str">
        <f t="shared" si="13"/>
        <v>60 Kühe</v>
      </c>
      <c r="I90" s="114" t="str">
        <f t="shared" si="13"/>
        <v>94 Kühe</v>
      </c>
      <c r="J90" s="115"/>
      <c r="K90" s="115"/>
      <c r="M90" s="116"/>
    </row>
    <row r="91" spans="1:29" s="114" customFormat="1" ht="4.5" customHeight="1" x14ac:dyDescent="0.35">
      <c r="D91" s="117" t="s">
        <v>45</v>
      </c>
      <c r="E91" s="118">
        <f>+G61</f>
        <v>8.7267448377450947</v>
      </c>
      <c r="F91" s="118">
        <f>+H61</f>
        <v>3.4359490917491748</v>
      </c>
      <c r="G91" s="118">
        <f>+I61</f>
        <v>7.8402963711171667</v>
      </c>
      <c r="H91" s="118">
        <f>+J61</f>
        <v>9.9607814237986236</v>
      </c>
      <c r="I91" s="118">
        <f>+K61</f>
        <v>12.840010871414242</v>
      </c>
      <c r="J91" s="115"/>
      <c r="K91" s="115"/>
      <c r="M91" s="116"/>
    </row>
    <row r="92" spans="1:29" s="114" customFormat="1" ht="4.5" customHeight="1" thickBot="1" x14ac:dyDescent="0.4">
      <c r="D92" s="117" t="s">
        <v>46</v>
      </c>
      <c r="E92" s="119">
        <f>+G88</f>
        <v>2.054403171078429</v>
      </c>
      <c r="F92" s="119">
        <f t="shared" ref="F92:I92" si="14">+H88</f>
        <v>-1.8105281359735983</v>
      </c>
      <c r="G92" s="119">
        <f t="shared" si="14"/>
        <v>1.6807710305177106</v>
      </c>
      <c r="H92" s="119">
        <f t="shared" si="14"/>
        <v>3.7235535061784888</v>
      </c>
      <c r="I92" s="119">
        <f t="shared" si="14"/>
        <v>4.5306917139418266</v>
      </c>
      <c r="L92" s="115"/>
      <c r="M92" s="116"/>
    </row>
    <row r="93" spans="1:29" ht="18.5" x14ac:dyDescent="0.35">
      <c r="C93" s="7"/>
      <c r="D93" s="120"/>
      <c r="E93" s="121"/>
      <c r="F93" s="121"/>
      <c r="G93" s="121"/>
      <c r="H93" s="121"/>
      <c r="I93" s="121"/>
      <c r="J93" s="122"/>
      <c r="K93" s="7"/>
      <c r="L93" s="112"/>
      <c r="M93" s="113"/>
    </row>
    <row r="94" spans="1:29" ht="15.5" x14ac:dyDescent="0.35">
      <c r="C94" s="103"/>
      <c r="D94" s="123"/>
      <c r="E94" s="103"/>
      <c r="F94" s="103"/>
      <c r="G94" s="103"/>
      <c r="H94" s="103"/>
      <c r="I94" s="103"/>
      <c r="J94" s="124"/>
      <c r="K94" s="103"/>
      <c r="L94" s="112"/>
      <c r="M94" s="113"/>
    </row>
    <row r="95" spans="1:29" x14ac:dyDescent="0.35">
      <c r="C95" s="16"/>
      <c r="D95" s="125"/>
      <c r="E95" s="16"/>
      <c r="F95" s="16"/>
      <c r="G95" s="16"/>
      <c r="H95" s="16"/>
      <c r="I95" s="16"/>
      <c r="J95" s="126"/>
      <c r="K95" s="16"/>
      <c r="L95" s="112"/>
      <c r="M95" s="113"/>
    </row>
    <row r="96" spans="1:29" x14ac:dyDescent="0.35">
      <c r="C96" s="16"/>
      <c r="D96" s="125"/>
      <c r="E96" s="16"/>
      <c r="F96" s="16"/>
      <c r="G96" s="16"/>
      <c r="H96" s="16"/>
      <c r="I96" s="16"/>
      <c r="J96" s="126"/>
      <c r="K96" s="16"/>
      <c r="L96" s="112"/>
      <c r="M96" s="113"/>
    </row>
    <row r="97" spans="3:20" x14ac:dyDescent="0.35">
      <c r="C97" s="16"/>
      <c r="D97" s="125"/>
      <c r="E97" s="16"/>
      <c r="F97" s="16"/>
      <c r="G97" s="16"/>
      <c r="H97" s="16"/>
      <c r="I97" s="16"/>
      <c r="J97" s="126"/>
      <c r="K97" s="16"/>
      <c r="L97" s="112"/>
      <c r="M97" s="113"/>
    </row>
    <row r="98" spans="3:20" x14ac:dyDescent="0.35">
      <c r="C98" s="16"/>
      <c r="D98" s="125"/>
      <c r="E98" s="16"/>
      <c r="F98" s="16"/>
      <c r="G98" s="16"/>
      <c r="H98" s="16"/>
      <c r="I98" s="16"/>
      <c r="J98" s="126"/>
      <c r="K98" s="16"/>
      <c r="L98" s="112"/>
      <c r="M98" s="113"/>
    </row>
    <row r="99" spans="3:20" x14ac:dyDescent="0.35">
      <c r="C99" s="6"/>
      <c r="D99" s="127"/>
      <c r="E99" s="6"/>
      <c r="F99" s="6"/>
      <c r="G99" s="6"/>
      <c r="H99" s="6"/>
      <c r="I99" s="6"/>
      <c r="J99" s="128"/>
      <c r="K99" s="6"/>
      <c r="L99" s="112"/>
      <c r="M99" s="113"/>
    </row>
    <row r="100" spans="3:20" x14ac:dyDescent="0.35">
      <c r="C100" s="6"/>
      <c r="D100" s="127"/>
      <c r="E100" s="6"/>
      <c r="F100" s="6"/>
      <c r="G100" s="6"/>
      <c r="H100" s="6"/>
      <c r="I100" s="6"/>
      <c r="J100" s="128"/>
      <c r="K100" s="6"/>
      <c r="L100" s="112"/>
      <c r="M100" s="113"/>
    </row>
    <row r="101" spans="3:20" x14ac:dyDescent="0.35">
      <c r="C101" s="6"/>
      <c r="D101" s="127"/>
      <c r="E101" s="6"/>
      <c r="F101" s="6"/>
      <c r="G101" s="6"/>
      <c r="H101" s="6"/>
      <c r="I101" s="6"/>
      <c r="J101" s="128"/>
      <c r="K101" s="6"/>
      <c r="L101" s="112"/>
      <c r="M101" s="113"/>
    </row>
    <row r="102" spans="3:20" x14ac:dyDescent="0.35">
      <c r="C102" s="6"/>
      <c r="D102" s="127"/>
      <c r="E102" s="6"/>
      <c r="F102" s="6"/>
      <c r="G102" s="6"/>
      <c r="H102" s="6"/>
      <c r="I102" s="6"/>
      <c r="J102" s="128"/>
      <c r="K102" s="6"/>
      <c r="L102" s="112"/>
      <c r="M102" s="113"/>
    </row>
    <row r="103" spans="3:20" x14ac:dyDescent="0.35">
      <c r="C103" s="6"/>
      <c r="D103" s="127"/>
      <c r="E103" s="6"/>
      <c r="F103" s="6"/>
      <c r="G103" s="6"/>
      <c r="H103" s="6"/>
      <c r="I103" s="6"/>
      <c r="J103" s="128"/>
      <c r="K103" s="6"/>
      <c r="L103" s="112"/>
      <c r="M103" s="113"/>
    </row>
    <row r="104" spans="3:20" x14ac:dyDescent="0.35">
      <c r="C104" s="6"/>
      <c r="D104" s="127"/>
      <c r="E104" s="6"/>
      <c r="F104" s="6"/>
      <c r="G104" s="6"/>
      <c r="H104" s="6"/>
      <c r="I104" s="6"/>
      <c r="J104" s="128"/>
      <c r="K104" s="6"/>
      <c r="L104" s="112"/>
      <c r="M104" s="113"/>
    </row>
    <row r="105" spans="3:20" x14ac:dyDescent="0.35">
      <c r="C105" s="97"/>
      <c r="D105" s="129"/>
      <c r="E105" s="97"/>
      <c r="F105" s="97"/>
      <c r="G105" s="97"/>
      <c r="H105" s="97"/>
      <c r="I105" s="97"/>
      <c r="J105" s="130"/>
      <c r="K105" s="97"/>
      <c r="L105" s="112"/>
      <c r="M105" s="113"/>
    </row>
    <row r="106" spans="3:20" x14ac:dyDescent="0.35">
      <c r="C106" s="6"/>
      <c r="D106" s="127"/>
      <c r="E106" s="6"/>
      <c r="F106" s="6"/>
      <c r="G106" s="6"/>
      <c r="H106" s="6"/>
      <c r="I106" s="6"/>
      <c r="J106" s="128"/>
      <c r="K106" s="6"/>
      <c r="L106" s="112"/>
      <c r="M106" s="113"/>
    </row>
    <row r="107" spans="3:20" x14ac:dyDescent="0.35">
      <c r="C107" s="6"/>
      <c r="D107" s="127"/>
      <c r="E107" s="6"/>
      <c r="F107" s="6"/>
      <c r="G107" s="6"/>
      <c r="H107" s="6"/>
      <c r="I107" s="6"/>
      <c r="J107" s="128"/>
      <c r="K107" s="6"/>
      <c r="L107" s="112"/>
      <c r="M107" s="113"/>
    </row>
    <row r="108" spans="3:20" x14ac:dyDescent="0.35">
      <c r="C108" s="6"/>
      <c r="D108" s="127"/>
      <c r="E108" s="6"/>
      <c r="F108" s="6"/>
      <c r="G108" s="6"/>
      <c r="H108" s="6"/>
      <c r="I108" s="6"/>
      <c r="J108" s="128"/>
      <c r="K108" s="6"/>
      <c r="L108" s="112"/>
      <c r="M108" s="113"/>
    </row>
    <row r="109" spans="3:20" x14ac:dyDescent="0.35">
      <c r="C109" s="6"/>
      <c r="D109" s="127"/>
      <c r="E109" s="6"/>
      <c r="F109" s="6"/>
      <c r="G109" s="6"/>
      <c r="H109" s="6"/>
      <c r="I109" s="6"/>
      <c r="J109" s="128"/>
      <c r="K109" s="6"/>
      <c r="L109" s="112"/>
      <c r="M109" s="113"/>
    </row>
    <row r="110" spans="3:20" x14ac:dyDescent="0.35">
      <c r="C110" s="6"/>
      <c r="D110" s="127"/>
      <c r="E110" s="6"/>
      <c r="F110" s="6"/>
      <c r="G110" s="6"/>
      <c r="H110" s="6"/>
      <c r="I110" s="6"/>
      <c r="J110" s="128"/>
      <c r="K110" s="6"/>
      <c r="L110" s="112"/>
      <c r="M110" s="113"/>
    </row>
    <row r="111" spans="3:20" x14ac:dyDescent="0.35">
      <c r="C111" s="6"/>
      <c r="D111" s="127"/>
      <c r="E111" s="6"/>
      <c r="F111" s="6"/>
      <c r="G111" s="6"/>
      <c r="H111" s="6"/>
      <c r="I111" s="6"/>
      <c r="J111" s="128"/>
      <c r="K111" s="6"/>
      <c r="L111" s="112"/>
      <c r="M111" s="113"/>
    </row>
    <row r="112" spans="3:20" ht="18.5" x14ac:dyDescent="0.35">
      <c r="C112" s="131"/>
      <c r="D112" s="132"/>
      <c r="E112" s="133" t="s">
        <v>47</v>
      </c>
      <c r="F112" s="108" t="s">
        <v>7</v>
      </c>
      <c r="G112" s="109" t="s">
        <v>8</v>
      </c>
      <c r="H112" s="109" t="s">
        <v>9</v>
      </c>
      <c r="I112" s="110" t="s">
        <v>10</v>
      </c>
      <c r="J112" s="134"/>
      <c r="K112" s="131"/>
      <c r="L112" s="112"/>
      <c r="M112" s="113"/>
      <c r="N112" s="6"/>
      <c r="O112" s="6"/>
      <c r="P112" s="6"/>
      <c r="Q112" s="6"/>
      <c r="R112" s="6"/>
      <c r="S112" s="6"/>
      <c r="T112" s="6"/>
    </row>
    <row r="113" spans="1:29" ht="19.5" customHeight="1" thickBot="1" x14ac:dyDescent="0.4">
      <c r="A113" s="6"/>
      <c r="C113" s="112"/>
      <c r="D113" s="135"/>
      <c r="E113" s="1"/>
      <c r="F113" s="1"/>
      <c r="G113" s="1"/>
      <c r="H113" s="1"/>
      <c r="I113" s="1"/>
      <c r="J113" s="136"/>
      <c r="L113" s="112"/>
      <c r="M113" s="137"/>
    </row>
    <row r="114" spans="1:29" s="6" customFormat="1" x14ac:dyDescent="0.35">
      <c r="I114" s="97"/>
      <c r="M114" s="4"/>
    </row>
    <row r="115" spans="1:29" s="6" customFormat="1" x14ac:dyDescent="0.35">
      <c r="I115" s="97"/>
      <c r="M115" s="4"/>
    </row>
    <row r="116" spans="1:29" s="6" customFormat="1" x14ac:dyDescent="0.35">
      <c r="I116" s="97"/>
      <c r="M116" s="4"/>
    </row>
    <row r="117" spans="1:29" s="6" customFormat="1" x14ac:dyDescent="0.35">
      <c r="I117" s="97"/>
      <c r="M117" s="4"/>
    </row>
    <row r="118" spans="1:29" s="6" customFormat="1" x14ac:dyDescent="0.35">
      <c r="I118" s="97"/>
      <c r="M118" s="4"/>
    </row>
    <row r="119" spans="1:29" s="6" customFormat="1" x14ac:dyDescent="0.35">
      <c r="I119" s="97"/>
      <c r="M119" s="4"/>
    </row>
    <row r="120" spans="1:29" s="6" customFormat="1" x14ac:dyDescent="0.35">
      <c r="I120" s="97"/>
      <c r="M120" s="4"/>
    </row>
    <row r="121" spans="1:29" s="6" customFormat="1" x14ac:dyDescent="0.35">
      <c r="I121" s="97"/>
      <c r="M121" s="4"/>
    </row>
    <row r="122" spans="1:29" s="6" customFormat="1" x14ac:dyDescent="0.35">
      <c r="I122" s="97"/>
      <c r="M122" s="4"/>
    </row>
    <row r="123" spans="1:29" s="6" customFormat="1" x14ac:dyDescent="0.35">
      <c r="I123" s="97"/>
      <c r="M123" s="4"/>
    </row>
    <row r="124" spans="1:29" s="6" customFormat="1" x14ac:dyDescent="0.35">
      <c r="I124" s="97"/>
      <c r="M124" s="4"/>
    </row>
    <row r="125" spans="1:29" s="7" customFormat="1" ht="21.75" customHeight="1" x14ac:dyDescent="0.35">
      <c r="A125" s="7" t="s">
        <v>48</v>
      </c>
      <c r="M125" s="4"/>
      <c r="U125" s="6"/>
      <c r="V125" s="6"/>
      <c r="W125" s="6"/>
      <c r="X125" s="6"/>
      <c r="Y125" s="6"/>
      <c r="Z125" s="6"/>
      <c r="AA125" s="6"/>
      <c r="AB125" s="6"/>
      <c r="AC125" s="6"/>
    </row>
    <row r="137" spans="1:20" ht="15" thickBot="1" x14ac:dyDescent="0.4"/>
    <row r="138" spans="1:20" s="6" customFormat="1" ht="48" customHeight="1" thickBot="1" x14ac:dyDescent="0.4">
      <c r="A138" s="138"/>
      <c r="B138" s="138"/>
      <c r="C138" s="257" t="s">
        <v>49</v>
      </c>
      <c r="D138" s="258"/>
      <c r="E138" s="139" t="s">
        <v>50</v>
      </c>
      <c r="F138" s="140" t="s">
        <v>51</v>
      </c>
      <c r="G138" s="140" t="s">
        <v>52</v>
      </c>
      <c r="H138" s="140" t="s">
        <v>53</v>
      </c>
      <c r="I138" s="140" t="s">
        <v>54</v>
      </c>
      <c r="J138" s="141" t="s">
        <v>55</v>
      </c>
      <c r="K138" s="138"/>
      <c r="L138" s="138"/>
      <c r="M138" s="4"/>
    </row>
    <row r="139" spans="1:20" s="6" customFormat="1" ht="19.5" customHeight="1" x14ac:dyDescent="0.35">
      <c r="C139" s="259" t="s">
        <v>56</v>
      </c>
      <c r="D139" s="260"/>
      <c r="E139" s="142" t="s">
        <v>57</v>
      </c>
      <c r="F139" s="143">
        <v>9.8800000000000008</v>
      </c>
      <c r="G139" s="143">
        <f>+F139*1.21</f>
        <v>11.954800000000001</v>
      </c>
      <c r="H139" s="144">
        <v>2088</v>
      </c>
      <c r="I139" s="144">
        <v>1800</v>
      </c>
      <c r="J139" s="145">
        <f>+G139*H139/I139</f>
        <v>13.867568</v>
      </c>
      <c r="M139" s="113"/>
    </row>
    <row r="140" spans="1:20" s="6" customFormat="1" ht="21" customHeight="1" x14ac:dyDescent="0.35">
      <c r="C140" s="252" t="s">
        <v>58</v>
      </c>
      <c r="D140" s="253"/>
      <c r="E140" s="146" t="s">
        <v>57</v>
      </c>
      <c r="F140" s="147">
        <v>13.85</v>
      </c>
      <c r="G140" s="147">
        <f>+F140*1.21</f>
        <v>16.758499999999998</v>
      </c>
      <c r="H140" s="148">
        <v>2088</v>
      </c>
      <c r="I140" s="148">
        <v>1800</v>
      </c>
      <c r="J140" s="149">
        <f t="shared" ref="J140:J144" si="15">+G140*H140/I140</f>
        <v>19.439859999999996</v>
      </c>
      <c r="M140" s="4"/>
    </row>
    <row r="141" spans="1:20" s="6" customFormat="1" ht="21" customHeight="1" x14ac:dyDescent="0.35">
      <c r="C141" s="254"/>
      <c r="D141" s="255"/>
      <c r="E141" s="142" t="s">
        <v>59</v>
      </c>
      <c r="F141" s="143">
        <v>14.54</v>
      </c>
      <c r="G141" s="143">
        <f t="shared" ref="G141:G144" si="16">+F141*1.21</f>
        <v>17.593399999999999</v>
      </c>
      <c r="H141" s="144">
        <v>2088</v>
      </c>
      <c r="I141" s="144">
        <v>1800</v>
      </c>
      <c r="J141" s="145">
        <f t="shared" si="15"/>
        <v>20.408343999999996</v>
      </c>
      <c r="M141" s="4"/>
      <c r="N141" s="150"/>
      <c r="O141" s="150"/>
      <c r="P141" s="150"/>
      <c r="Q141" s="150"/>
      <c r="R141" s="150"/>
      <c r="S141" s="150"/>
      <c r="T141" s="150"/>
    </row>
    <row r="142" spans="1:20" s="150" customFormat="1" x14ac:dyDescent="0.35">
      <c r="A142" s="6"/>
      <c r="B142" s="6"/>
      <c r="C142" s="252" t="s">
        <v>60</v>
      </c>
      <c r="D142" s="253"/>
      <c r="E142" s="146" t="s">
        <v>57</v>
      </c>
      <c r="F142" s="147">
        <v>15.93</v>
      </c>
      <c r="G142" s="147">
        <f t="shared" si="16"/>
        <v>19.275299999999998</v>
      </c>
      <c r="H142" s="148">
        <v>2088</v>
      </c>
      <c r="I142" s="148">
        <v>1800</v>
      </c>
      <c r="J142" s="149">
        <f t="shared" si="15"/>
        <v>22.359348000000001</v>
      </c>
      <c r="K142" s="6"/>
      <c r="L142" s="6"/>
      <c r="M142" s="4"/>
    </row>
    <row r="143" spans="1:20" s="150" customFormat="1" x14ac:dyDescent="0.35">
      <c r="A143" s="6"/>
      <c r="B143" s="6"/>
      <c r="C143" s="254"/>
      <c r="D143" s="255"/>
      <c r="E143" s="142" t="s">
        <v>59</v>
      </c>
      <c r="F143" s="143">
        <v>17.309999999999999</v>
      </c>
      <c r="G143" s="143">
        <f t="shared" si="16"/>
        <v>20.945099999999996</v>
      </c>
      <c r="H143" s="144">
        <v>2088</v>
      </c>
      <c r="I143" s="144">
        <v>1800</v>
      </c>
      <c r="J143" s="145">
        <f t="shared" si="15"/>
        <v>24.296315999999994</v>
      </c>
      <c r="K143" s="6"/>
      <c r="L143" s="6"/>
      <c r="M143" s="4"/>
    </row>
    <row r="144" spans="1:20" s="150" customFormat="1" ht="15" thickBot="1" x14ac:dyDescent="0.4">
      <c r="A144" s="6"/>
      <c r="B144" s="6"/>
      <c r="C144" s="263" t="s">
        <v>61</v>
      </c>
      <c r="D144" s="264"/>
      <c r="E144" s="151" t="s">
        <v>59</v>
      </c>
      <c r="F144" s="152">
        <v>20.78</v>
      </c>
      <c r="G144" s="152">
        <f t="shared" si="16"/>
        <v>25.143800000000002</v>
      </c>
      <c r="H144" s="153">
        <v>2088</v>
      </c>
      <c r="I144" s="153">
        <v>1800</v>
      </c>
      <c r="J144" s="154">
        <f t="shared" si="15"/>
        <v>29.166808000000003</v>
      </c>
      <c r="K144" s="6"/>
      <c r="L144" s="6"/>
      <c r="M144" s="4"/>
    </row>
    <row r="145" spans="1:13" s="22" customFormat="1" ht="14.25" customHeight="1" x14ac:dyDescent="0.35">
      <c r="A145" s="155"/>
      <c r="B145" s="155"/>
      <c r="C145" s="155" t="s">
        <v>62</v>
      </c>
      <c r="D145" s="155"/>
      <c r="E145" s="155"/>
      <c r="F145" s="155"/>
      <c r="G145" s="155"/>
      <c r="H145" s="155"/>
      <c r="I145" s="155"/>
      <c r="J145" s="155"/>
      <c r="K145" s="155"/>
      <c r="L145" s="155"/>
    </row>
    <row r="146" spans="1:13" s="22" customFormat="1" ht="12" customHeight="1" x14ac:dyDescent="0.35">
      <c r="A146" s="155"/>
      <c r="B146" s="155"/>
      <c r="C146" s="155" t="s">
        <v>63</v>
      </c>
      <c r="D146" s="155"/>
      <c r="E146" s="155"/>
      <c r="F146" s="155"/>
      <c r="G146" s="155"/>
      <c r="H146" s="155"/>
      <c r="I146" s="155"/>
      <c r="J146" s="155"/>
      <c r="K146" s="155"/>
      <c r="L146" s="155"/>
      <c r="M146" s="113"/>
    </row>
    <row r="147" spans="1:13" s="22" customFormat="1" ht="12" customHeight="1" x14ac:dyDescent="0.35">
      <c r="A147" s="155"/>
      <c r="B147" s="155"/>
      <c r="C147" s="155" t="s">
        <v>64</v>
      </c>
      <c r="D147" s="155"/>
      <c r="E147" s="155"/>
      <c r="F147" s="155"/>
      <c r="G147" s="155"/>
      <c r="H147" s="155"/>
      <c r="I147" s="155"/>
      <c r="J147" s="155"/>
      <c r="K147" s="155"/>
      <c r="L147" s="155"/>
      <c r="M147" s="113"/>
    </row>
    <row r="148" spans="1:13" s="22" customFormat="1" ht="12" customHeight="1" x14ac:dyDescent="0.35">
      <c r="A148" s="155"/>
      <c r="B148" s="155"/>
      <c r="C148" s="155" t="s">
        <v>65</v>
      </c>
      <c r="D148" s="155"/>
      <c r="E148" s="155"/>
      <c r="F148" s="155"/>
      <c r="G148" s="155"/>
      <c r="H148" s="155"/>
      <c r="I148" s="155"/>
      <c r="J148" s="155"/>
      <c r="K148" s="155"/>
      <c r="L148" s="155"/>
      <c r="M148" s="113"/>
    </row>
    <row r="160" spans="1:13" s="6" customFormat="1" ht="75.75" customHeight="1" x14ac:dyDescent="0.35">
      <c r="B160" s="256" t="s">
        <v>66</v>
      </c>
      <c r="C160" s="256"/>
      <c r="D160" s="256"/>
      <c r="E160" s="156" t="s">
        <v>67</v>
      </c>
      <c r="F160" s="99" t="s">
        <v>29</v>
      </c>
      <c r="G160" s="256" t="s">
        <v>68</v>
      </c>
      <c r="H160" s="256"/>
      <c r="I160" s="256"/>
      <c r="J160" s="256"/>
      <c r="K160" s="256"/>
      <c r="M160" s="4"/>
    </row>
    <row r="161" spans="1:29" s="6" customFormat="1" x14ac:dyDescent="0.35">
      <c r="B161" s="96" t="s">
        <v>31</v>
      </c>
      <c r="M161" s="4"/>
    </row>
    <row r="162" spans="1:29" s="6" customFormat="1" ht="31" x14ac:dyDescent="0.35">
      <c r="G162" s="107" t="s">
        <v>69</v>
      </c>
      <c r="H162" s="108" t="s">
        <v>7</v>
      </c>
      <c r="I162" s="109" t="s">
        <v>8</v>
      </c>
      <c r="J162" s="109" t="s">
        <v>9</v>
      </c>
      <c r="K162" s="110" t="s">
        <v>10</v>
      </c>
      <c r="M162" s="4"/>
    </row>
    <row r="163" spans="1:29" s="6" customFormat="1" x14ac:dyDescent="0.35">
      <c r="B163" s="157" t="s">
        <v>70</v>
      </c>
      <c r="C163" s="158"/>
      <c r="D163" s="158"/>
      <c r="E163" s="158"/>
      <c r="F163" s="159" t="s">
        <v>29</v>
      </c>
      <c r="G163" s="160">
        <f>+G61</f>
        <v>8.7267448377450947</v>
      </c>
      <c r="H163" s="161">
        <f>+H61</f>
        <v>3.4359490917491748</v>
      </c>
      <c r="I163" s="162">
        <f>+I61</f>
        <v>7.8402963711171667</v>
      </c>
      <c r="J163" s="162">
        <f>+J61</f>
        <v>9.9607814237986236</v>
      </c>
      <c r="K163" s="163">
        <f>+K61</f>
        <v>12.840010871414242</v>
      </c>
      <c r="M163" s="4"/>
    </row>
    <row r="164" spans="1:29" s="6" customFormat="1" x14ac:dyDescent="0.35">
      <c r="B164" s="157" t="s">
        <v>71</v>
      </c>
      <c r="C164" s="158"/>
      <c r="D164" s="158" t="str">
        <f>+E160</f>
        <v>Geselle - TOP</v>
      </c>
      <c r="E164" s="158"/>
      <c r="F164" s="159" t="s">
        <v>29</v>
      </c>
      <c r="G164" s="160">
        <f>IF($E$160="wie bisher",G61,VLOOKUP($E$160,$N$258:$P$263,3,FALSE))</f>
        <v>20.408343999999996</v>
      </c>
      <c r="H164" s="161">
        <f>IF($E$160="wie bisher",H61,VLOOKUP($E$160,$N$258:$P$263,3,FALSE))</f>
        <v>20.408343999999996</v>
      </c>
      <c r="I164" s="162">
        <f>IF($E$160="wie bisher",I61,VLOOKUP($E$160,$N$258:$P$263,3,FALSE))</f>
        <v>20.408343999999996</v>
      </c>
      <c r="J164" s="162">
        <f>IF($E$160="wie bisher",J61,VLOOKUP($E$160,$N$258:$P$263,3,FALSE))</f>
        <v>20.408343999999996</v>
      </c>
      <c r="K164" s="163">
        <f>IF($E$160="wie bisher",K61,VLOOKUP($E$160,$N$258:$P$263,3,FALSE))</f>
        <v>20.408343999999996</v>
      </c>
      <c r="M164" s="4"/>
    </row>
    <row r="165" spans="1:29" s="131" customFormat="1" ht="19" thickBot="1" x14ac:dyDescent="0.4">
      <c r="A165" s="97"/>
      <c r="B165" s="164" t="s">
        <v>72</v>
      </c>
      <c r="C165" s="165"/>
      <c r="D165" s="166"/>
      <c r="E165" s="165"/>
      <c r="F165" s="167" t="s">
        <v>29</v>
      </c>
      <c r="G165" s="168">
        <f>+G164-G61</f>
        <v>11.681599162254901</v>
      </c>
      <c r="H165" s="169">
        <f>+H164-H61</f>
        <v>16.97239490825082</v>
      </c>
      <c r="I165" s="170">
        <f>+I164-I61</f>
        <v>12.56804762888283</v>
      </c>
      <c r="J165" s="170">
        <f>+J164-J61</f>
        <v>10.447562576201372</v>
      </c>
      <c r="K165" s="171">
        <f>+K164-K61</f>
        <v>7.5683331285857545</v>
      </c>
      <c r="L165" s="97"/>
      <c r="M165" s="4"/>
      <c r="U165" s="6"/>
      <c r="V165" s="6"/>
      <c r="W165" s="6"/>
      <c r="X165" s="6"/>
      <c r="Y165" s="6"/>
      <c r="Z165" s="6"/>
      <c r="AA165" s="6"/>
      <c r="AB165" s="6"/>
      <c r="AC165" s="6"/>
    </row>
    <row r="166" spans="1:29" x14ac:dyDescent="0.35">
      <c r="A166" s="97"/>
      <c r="B166" s="172" t="s">
        <v>73</v>
      </c>
      <c r="C166" s="173"/>
      <c r="D166" s="173"/>
      <c r="E166" s="173"/>
      <c r="F166" s="174" t="s">
        <v>27</v>
      </c>
      <c r="G166" s="175">
        <f>+G48</f>
        <v>4080.0000000000005</v>
      </c>
      <c r="H166" s="176">
        <f>+H48</f>
        <v>3030</v>
      </c>
      <c r="I166" s="177">
        <f>+I48</f>
        <v>3670</v>
      </c>
      <c r="J166" s="177">
        <f>+J48</f>
        <v>4370</v>
      </c>
      <c r="K166" s="178">
        <f>+K48</f>
        <v>4985.0000000000009</v>
      </c>
      <c r="L166" s="6"/>
      <c r="M166" s="4"/>
      <c r="U166" s="6"/>
      <c r="V166" s="6"/>
      <c r="W166" s="6"/>
      <c r="X166" s="6"/>
      <c r="Y166" s="6"/>
      <c r="Z166" s="6"/>
      <c r="AA166" s="6"/>
      <c r="AB166" s="6"/>
      <c r="AC166" s="6"/>
    </row>
    <row r="167" spans="1:29" x14ac:dyDescent="0.35">
      <c r="A167" s="97"/>
      <c r="B167" s="172" t="s">
        <v>74</v>
      </c>
      <c r="C167" s="173"/>
      <c r="D167" s="173"/>
      <c r="E167" s="173"/>
      <c r="F167" s="174" t="s">
        <v>16</v>
      </c>
      <c r="G167" s="175">
        <f>+G165*G166</f>
        <v>47660.924582</v>
      </c>
      <c r="H167" s="176">
        <f t="shared" ref="H167:K167" si="17">+H165*H166</f>
        <v>51426.356571999982</v>
      </c>
      <c r="I167" s="177">
        <f t="shared" si="17"/>
        <v>46124.73479799999</v>
      </c>
      <c r="J167" s="177">
        <f t="shared" si="17"/>
        <v>45655.848458</v>
      </c>
      <c r="K167" s="178">
        <f t="shared" si="17"/>
        <v>37728.140645999993</v>
      </c>
      <c r="L167" s="6"/>
      <c r="M167" s="4"/>
      <c r="U167" s="6"/>
      <c r="V167" s="6"/>
      <c r="W167" s="6"/>
      <c r="X167" s="6"/>
      <c r="Y167" s="6"/>
      <c r="Z167" s="6"/>
      <c r="AA167" s="6"/>
      <c r="AB167" s="6"/>
      <c r="AC167" s="6"/>
    </row>
    <row r="168" spans="1:29" ht="17.25" customHeight="1" x14ac:dyDescent="0.35">
      <c r="A168" s="97"/>
      <c r="B168" s="179" t="s">
        <v>75</v>
      </c>
      <c r="C168" s="180"/>
      <c r="D168" s="180"/>
      <c r="E168" s="180"/>
      <c r="F168" s="181" t="s">
        <v>76</v>
      </c>
      <c r="G168" s="182">
        <f>+G47</f>
        <v>378272.2</v>
      </c>
      <c r="H168" s="183">
        <f>+H47</f>
        <v>93098.2</v>
      </c>
      <c r="I168" s="184">
        <f>+I47</f>
        <v>269899.40000000002</v>
      </c>
      <c r="J168" s="184">
        <f>+J47</f>
        <v>448525.2</v>
      </c>
      <c r="K168" s="185">
        <f>+K47</f>
        <v>755699</v>
      </c>
      <c r="L168" s="6"/>
      <c r="U168" s="6"/>
      <c r="V168" s="6"/>
      <c r="W168" s="6"/>
      <c r="X168" s="6"/>
      <c r="Y168" s="6"/>
      <c r="Z168" s="6"/>
      <c r="AA168" s="6"/>
      <c r="AB168" s="6"/>
      <c r="AC168" s="6"/>
    </row>
    <row r="169" spans="1:29" ht="16.5" customHeight="1" x14ac:dyDescent="0.35">
      <c r="A169" s="97"/>
      <c r="B169" s="172" t="s">
        <v>77</v>
      </c>
      <c r="C169" s="173"/>
      <c r="D169" s="173"/>
      <c r="E169" s="173"/>
      <c r="F169" s="186" t="s">
        <v>37</v>
      </c>
      <c r="G169" s="187">
        <f>(+G167/G168*100)*1.19</f>
        <v>14.993568190467075</v>
      </c>
      <c r="H169" s="188">
        <f t="shared" ref="H169:K169" si="18">(+H167/H168*100)*1.19</f>
        <v>65.73420788015234</v>
      </c>
      <c r="I169" s="189">
        <f t="shared" si="18"/>
        <v>20.336627057940841</v>
      </c>
      <c r="J169" s="189">
        <f t="shared" si="18"/>
        <v>12.113134259796327</v>
      </c>
      <c r="K169" s="190">
        <f t="shared" si="18"/>
        <v>5.9410542251266696</v>
      </c>
      <c r="L169" s="6"/>
      <c r="U169" s="6"/>
      <c r="V169" s="6"/>
      <c r="W169" s="6"/>
      <c r="X169" s="6"/>
      <c r="Y169" s="6"/>
      <c r="Z169" s="6"/>
      <c r="AA169" s="6"/>
      <c r="AB169" s="6"/>
      <c r="AC169" s="6"/>
    </row>
    <row r="170" spans="1:29" ht="16.5" customHeight="1" x14ac:dyDescent="0.35">
      <c r="A170" s="97"/>
      <c r="B170" s="191" t="s">
        <v>78</v>
      </c>
      <c r="C170" s="192"/>
      <c r="D170" s="192"/>
      <c r="E170" s="192"/>
      <c r="F170" s="193" t="s">
        <v>37</v>
      </c>
      <c r="G170" s="194">
        <v>78.998099999999994</v>
      </c>
      <c r="H170" s="195">
        <v>78.998099999999994</v>
      </c>
      <c r="I170" s="196">
        <v>78.998099999999994</v>
      </c>
      <c r="J170" s="196">
        <v>78.998099999999994</v>
      </c>
      <c r="K170" s="197">
        <v>78.998099999999994</v>
      </c>
      <c r="L170" s="6"/>
      <c r="M170" s="113"/>
      <c r="U170" s="6"/>
      <c r="V170" s="6"/>
      <c r="W170" s="6"/>
      <c r="X170" s="6"/>
      <c r="Y170" s="6"/>
      <c r="Z170" s="6"/>
      <c r="AA170" s="6"/>
      <c r="AB170" s="6"/>
      <c r="AC170" s="6"/>
    </row>
    <row r="171" spans="1:29" ht="16.5" customHeight="1" thickBot="1" x14ac:dyDescent="0.4">
      <c r="A171" s="6"/>
      <c r="B171" s="198" t="s">
        <v>79</v>
      </c>
      <c r="C171" s="199"/>
      <c r="D171" s="199"/>
      <c r="E171" s="199"/>
      <c r="F171" s="200" t="s">
        <v>37</v>
      </c>
      <c r="G171" s="201">
        <f>+G169+G170</f>
        <v>93.991668190467067</v>
      </c>
      <c r="H171" s="202">
        <f t="shared" ref="H171:K171" si="19">+H169+H170</f>
        <v>144.73230788015235</v>
      </c>
      <c r="I171" s="203">
        <f t="shared" si="19"/>
        <v>99.334727057940839</v>
      </c>
      <c r="J171" s="203">
        <f t="shared" si="19"/>
        <v>91.111234259796319</v>
      </c>
      <c r="K171" s="204">
        <f t="shared" si="19"/>
        <v>84.939154225126657</v>
      </c>
      <c r="L171" s="131"/>
      <c r="M171" s="113"/>
      <c r="U171" s="6"/>
      <c r="V171" s="6"/>
      <c r="W171" s="6"/>
      <c r="X171" s="6"/>
      <c r="Y171" s="6"/>
      <c r="Z171" s="6"/>
      <c r="AA171" s="6"/>
      <c r="AB171" s="6"/>
      <c r="AC171" s="6"/>
    </row>
    <row r="172" spans="1:29" ht="22.5" customHeight="1" thickBot="1" x14ac:dyDescent="0.4">
      <c r="A172" s="97"/>
      <c r="B172" s="205" t="s">
        <v>80</v>
      </c>
      <c r="C172" s="206"/>
      <c r="D172" s="206"/>
      <c r="E172" s="206"/>
      <c r="F172" s="207" t="s">
        <v>37</v>
      </c>
      <c r="G172" s="208">
        <f>+G171-G170</f>
        <v>14.993568190467073</v>
      </c>
      <c r="H172" s="209">
        <f t="shared" ref="H172:K172" si="20">+H171-H170</f>
        <v>65.734207880152354</v>
      </c>
      <c r="I172" s="210">
        <f t="shared" si="20"/>
        <v>20.336627057940845</v>
      </c>
      <c r="J172" s="210">
        <f t="shared" si="20"/>
        <v>12.113134259796325</v>
      </c>
      <c r="K172" s="211">
        <f t="shared" si="20"/>
        <v>5.9410542251266634</v>
      </c>
      <c r="L172" s="131"/>
      <c r="M172" s="113"/>
      <c r="U172" s="6"/>
      <c r="V172" s="6"/>
      <c r="W172" s="6"/>
      <c r="X172" s="6"/>
      <c r="Y172" s="6"/>
      <c r="Z172" s="6"/>
      <c r="AA172" s="6"/>
      <c r="AB172" s="6"/>
      <c r="AC172" s="6"/>
    </row>
    <row r="173" spans="1:29" ht="16.5" customHeight="1" x14ac:dyDescent="0.35">
      <c r="A173" s="212"/>
      <c r="B173" s="150" t="s">
        <v>81</v>
      </c>
      <c r="C173" s="212"/>
      <c r="D173" s="212"/>
      <c r="E173" s="212"/>
      <c r="F173" s="212"/>
      <c r="G173" s="213"/>
      <c r="H173" s="213"/>
      <c r="I173" s="213"/>
      <c r="J173" s="213"/>
      <c r="K173" s="213"/>
      <c r="L173" s="212"/>
      <c r="M173" s="113"/>
      <c r="U173" s="6"/>
      <c r="V173" s="6"/>
      <c r="W173" s="6"/>
      <c r="X173" s="6"/>
      <c r="Y173" s="6"/>
      <c r="Z173" s="6"/>
      <c r="AA173" s="6"/>
      <c r="AB173" s="6"/>
      <c r="AC173" s="6"/>
    </row>
    <row r="174" spans="1:29" ht="16.5" customHeight="1" x14ac:dyDescent="0.35">
      <c r="A174" s="212"/>
      <c r="B174" s="150"/>
      <c r="C174" s="212"/>
      <c r="D174" s="212"/>
      <c r="E174" s="212"/>
      <c r="F174" s="212"/>
      <c r="G174" s="213"/>
      <c r="H174" s="213"/>
      <c r="I174" s="213"/>
      <c r="J174" s="213"/>
      <c r="K174" s="213"/>
      <c r="L174" s="212"/>
      <c r="M174" s="113"/>
      <c r="U174" s="6"/>
      <c r="V174" s="6"/>
      <c r="W174" s="6"/>
      <c r="X174" s="6"/>
      <c r="Y174" s="6"/>
      <c r="Z174" s="6"/>
      <c r="AA174" s="6"/>
      <c r="AB174" s="6"/>
      <c r="AC174" s="6"/>
    </row>
    <row r="175" spans="1:29" ht="16.5" customHeight="1" x14ac:dyDescent="0.35">
      <c r="G175" s="112"/>
      <c r="H175" s="112"/>
      <c r="I175" s="112"/>
      <c r="J175" s="112"/>
      <c r="K175" s="112"/>
      <c r="M175" s="113"/>
    </row>
    <row r="176" spans="1:29" ht="16.5" customHeight="1" x14ac:dyDescent="0.35">
      <c r="G176" s="112"/>
      <c r="H176" s="112"/>
      <c r="I176" s="112"/>
      <c r="J176" s="112"/>
      <c r="K176" s="112"/>
      <c r="M176" s="113"/>
    </row>
    <row r="177" spans="3:13" ht="16.5" customHeight="1" x14ac:dyDescent="0.35">
      <c r="G177" s="112"/>
      <c r="H177" s="112"/>
      <c r="I177" s="112"/>
      <c r="J177" s="112"/>
      <c r="K177" s="112"/>
      <c r="M177" s="113"/>
    </row>
    <row r="178" spans="3:13" ht="16.5" customHeight="1" x14ac:dyDescent="0.35">
      <c r="G178" s="112"/>
      <c r="H178" s="112"/>
      <c r="I178" s="112"/>
      <c r="J178" s="112"/>
      <c r="K178" s="112"/>
      <c r="M178" s="113"/>
    </row>
    <row r="179" spans="3:13" ht="16.5" customHeight="1" x14ac:dyDescent="0.35">
      <c r="G179" s="112"/>
      <c r="H179" s="112"/>
      <c r="I179" s="112"/>
      <c r="J179" s="112"/>
      <c r="K179" s="112"/>
      <c r="M179" s="113"/>
    </row>
    <row r="180" spans="3:13" ht="16.5" customHeight="1" x14ac:dyDescent="0.35">
      <c r="G180" s="112"/>
      <c r="H180" s="112"/>
      <c r="I180" s="112"/>
      <c r="J180" s="112"/>
      <c r="K180" s="112"/>
      <c r="M180" s="113"/>
    </row>
    <row r="181" spans="3:13" ht="16.5" customHeight="1" x14ac:dyDescent="0.35">
      <c r="G181" s="112"/>
      <c r="H181" s="112"/>
      <c r="I181" s="112"/>
      <c r="J181" s="112"/>
      <c r="K181" s="112"/>
      <c r="M181" s="113"/>
    </row>
    <row r="182" spans="3:13" ht="16.5" customHeight="1" x14ac:dyDescent="0.35">
      <c r="G182" s="112"/>
      <c r="H182" s="112"/>
      <c r="I182" s="112"/>
      <c r="J182" s="112"/>
      <c r="K182" s="112"/>
      <c r="M182" s="113"/>
    </row>
    <row r="183" spans="3:13" ht="16.5" customHeight="1" x14ac:dyDescent="0.35">
      <c r="G183" s="112"/>
      <c r="H183" s="112"/>
      <c r="I183" s="112"/>
      <c r="J183" s="112"/>
      <c r="K183" s="112"/>
      <c r="M183" s="113"/>
    </row>
    <row r="184" spans="3:13" ht="16.5" customHeight="1" x14ac:dyDescent="0.35">
      <c r="G184" s="112"/>
      <c r="H184" s="112"/>
      <c r="I184" s="112"/>
      <c r="J184" s="112"/>
      <c r="K184" s="112"/>
      <c r="M184" s="113"/>
    </row>
    <row r="185" spans="3:13" ht="16.5" customHeight="1" x14ac:dyDescent="0.35">
      <c r="G185" s="112"/>
      <c r="H185" s="112"/>
      <c r="I185" s="112"/>
      <c r="J185" s="112"/>
      <c r="K185" s="112"/>
      <c r="M185" s="113"/>
    </row>
    <row r="186" spans="3:13" ht="16.5" customHeight="1" x14ac:dyDescent="0.35">
      <c r="G186" s="112"/>
      <c r="H186" s="112"/>
      <c r="I186" s="112"/>
      <c r="J186" s="112"/>
      <c r="K186" s="112"/>
      <c r="M186" s="113"/>
    </row>
    <row r="187" spans="3:13" ht="16.5" customHeight="1" x14ac:dyDescent="0.35">
      <c r="G187" s="112"/>
      <c r="H187" s="112"/>
      <c r="I187" s="112"/>
      <c r="J187" s="112"/>
      <c r="K187" s="112"/>
      <c r="M187" s="113"/>
    </row>
    <row r="188" spans="3:13" s="114" customFormat="1" ht="3" customHeight="1" x14ac:dyDescent="0.35">
      <c r="E188" s="114" t="str">
        <f>+G162</f>
        <v>Bayern Ø 52 Kühe</v>
      </c>
      <c r="F188" s="114" t="str">
        <f>+H162</f>
        <v>18 Kühe</v>
      </c>
      <c r="G188" s="114" t="str">
        <f>+I162</f>
        <v>39 Kühe</v>
      </c>
      <c r="H188" s="114" t="str">
        <f>+J162</f>
        <v>60 Kühe</v>
      </c>
      <c r="I188" s="114" t="str">
        <f>+K162</f>
        <v>94 Kühe</v>
      </c>
      <c r="J188" s="115"/>
      <c r="K188" s="115"/>
      <c r="M188" s="116"/>
    </row>
    <row r="189" spans="3:13" s="114" customFormat="1" ht="3" customHeight="1" x14ac:dyDescent="0.35">
      <c r="D189" s="214" t="s">
        <v>82</v>
      </c>
      <c r="E189" s="118">
        <f>+G171</f>
        <v>93.991668190467067</v>
      </c>
      <c r="F189" s="118">
        <f>+H171</f>
        <v>144.73230788015235</v>
      </c>
      <c r="G189" s="118">
        <f>+I171</f>
        <v>99.334727057940839</v>
      </c>
      <c r="H189" s="118">
        <f>+J171</f>
        <v>91.111234259796319</v>
      </c>
      <c r="I189" s="118">
        <f>+K171</f>
        <v>84.939154225126657</v>
      </c>
      <c r="J189" s="115"/>
      <c r="K189" s="115"/>
      <c r="M189" s="116"/>
    </row>
    <row r="190" spans="3:13" s="114" customFormat="1" ht="3" customHeight="1" thickBot="1" x14ac:dyDescent="0.4">
      <c r="D190" s="214" t="s">
        <v>83</v>
      </c>
      <c r="E190" s="119">
        <f>+G164</f>
        <v>20.408343999999996</v>
      </c>
      <c r="F190" s="119">
        <f>+H164</f>
        <v>20.408343999999996</v>
      </c>
      <c r="G190" s="119">
        <f>+I164</f>
        <v>20.408343999999996</v>
      </c>
      <c r="H190" s="119">
        <f>+J164</f>
        <v>20.408343999999996</v>
      </c>
      <c r="I190" s="119">
        <f>+K164</f>
        <v>20.408343999999996</v>
      </c>
      <c r="L190" s="115"/>
      <c r="M190" s="116"/>
    </row>
    <row r="191" spans="3:13" ht="18.5" x14ac:dyDescent="0.35">
      <c r="C191" s="7"/>
      <c r="D191" s="120"/>
      <c r="E191" s="121"/>
      <c r="F191" s="121"/>
      <c r="G191" s="121"/>
      <c r="H191" s="121"/>
      <c r="I191" s="121"/>
      <c r="J191" s="122"/>
      <c r="K191" s="7"/>
      <c r="L191" s="112"/>
      <c r="M191" s="113"/>
    </row>
    <row r="192" spans="3:13" ht="15.5" x14ac:dyDescent="0.35">
      <c r="C192" s="103"/>
      <c r="D192" s="123"/>
      <c r="E192" s="103"/>
      <c r="F192" s="103"/>
      <c r="G192" s="103"/>
      <c r="H192" s="103"/>
      <c r="I192" s="103"/>
      <c r="J192" s="124"/>
      <c r="K192" s="103"/>
      <c r="L192" s="112"/>
      <c r="M192" s="113"/>
    </row>
    <row r="193" spans="3:13" x14ac:dyDescent="0.35">
      <c r="C193" s="16"/>
      <c r="D193" s="125"/>
      <c r="E193" s="16"/>
      <c r="F193" s="16"/>
      <c r="G193" s="16"/>
      <c r="H193" s="16"/>
      <c r="I193" s="16"/>
      <c r="J193" s="126"/>
      <c r="K193" s="16"/>
      <c r="L193" s="112"/>
      <c r="M193" s="113"/>
    </row>
    <row r="194" spans="3:13" x14ac:dyDescent="0.35">
      <c r="C194" s="16"/>
      <c r="D194" s="125"/>
      <c r="E194" s="16"/>
      <c r="F194" s="16"/>
      <c r="G194" s="16"/>
      <c r="H194" s="16"/>
      <c r="I194" s="16"/>
      <c r="J194" s="126"/>
      <c r="K194" s="16"/>
      <c r="L194" s="112"/>
      <c r="M194" s="113"/>
    </row>
    <row r="195" spans="3:13" x14ac:dyDescent="0.35">
      <c r="C195" s="16"/>
      <c r="D195" s="125"/>
      <c r="E195" s="16"/>
      <c r="F195" s="16"/>
      <c r="G195" s="16"/>
      <c r="H195" s="16"/>
      <c r="I195" s="16"/>
      <c r="J195" s="126"/>
      <c r="K195" s="16"/>
      <c r="L195" s="112"/>
      <c r="M195" s="113"/>
    </row>
    <row r="196" spans="3:13" x14ac:dyDescent="0.35">
      <c r="C196" s="16"/>
      <c r="D196" s="125"/>
      <c r="E196" s="16"/>
      <c r="F196" s="16"/>
      <c r="G196" s="16"/>
      <c r="H196" s="16"/>
      <c r="I196" s="16"/>
      <c r="J196" s="126"/>
      <c r="K196" s="16"/>
      <c r="L196" s="112"/>
      <c r="M196" s="113"/>
    </row>
    <row r="197" spans="3:13" x14ac:dyDescent="0.35">
      <c r="C197" s="6"/>
      <c r="D197" s="127"/>
      <c r="E197" s="6"/>
      <c r="F197" s="6"/>
      <c r="G197" s="6"/>
      <c r="H197" s="6"/>
      <c r="I197" s="6"/>
      <c r="J197" s="128"/>
      <c r="K197" s="6"/>
      <c r="L197" s="112"/>
      <c r="M197" s="113"/>
    </row>
    <row r="198" spans="3:13" x14ac:dyDescent="0.35">
      <c r="C198" s="6"/>
      <c r="D198" s="127"/>
      <c r="E198" s="6"/>
      <c r="F198" s="6"/>
      <c r="G198" s="6"/>
      <c r="H198" s="6"/>
      <c r="I198" s="6"/>
      <c r="J198" s="128"/>
      <c r="K198" s="6"/>
      <c r="L198" s="112"/>
      <c r="M198" s="113"/>
    </row>
    <row r="199" spans="3:13" x14ac:dyDescent="0.35">
      <c r="C199" s="6"/>
      <c r="D199" s="127"/>
      <c r="E199" s="6"/>
      <c r="F199" s="6"/>
      <c r="G199" s="6"/>
      <c r="H199" s="6"/>
      <c r="I199" s="6"/>
      <c r="J199" s="128"/>
      <c r="K199" s="6"/>
      <c r="L199" s="112"/>
      <c r="M199" s="113"/>
    </row>
    <row r="200" spans="3:13" x14ac:dyDescent="0.35">
      <c r="C200" s="6"/>
      <c r="D200" s="127"/>
      <c r="E200" s="6"/>
      <c r="F200" s="6"/>
      <c r="G200" s="6"/>
      <c r="H200" s="6"/>
      <c r="I200" s="6"/>
      <c r="J200" s="128"/>
      <c r="K200" s="6"/>
      <c r="L200" s="112"/>
      <c r="M200" s="113"/>
    </row>
    <row r="201" spans="3:13" x14ac:dyDescent="0.35">
      <c r="C201" s="6"/>
      <c r="D201" s="127"/>
      <c r="E201" s="6"/>
      <c r="F201" s="6"/>
      <c r="G201" s="6"/>
      <c r="H201" s="6"/>
      <c r="I201" s="6"/>
      <c r="J201" s="128"/>
      <c r="K201" s="6"/>
      <c r="L201" s="112"/>
      <c r="M201" s="113"/>
    </row>
    <row r="202" spans="3:13" x14ac:dyDescent="0.35">
      <c r="C202" s="6"/>
      <c r="D202" s="127"/>
      <c r="E202" s="6"/>
      <c r="F202" s="6"/>
      <c r="G202" s="6"/>
      <c r="H202" s="6"/>
      <c r="I202" s="6"/>
      <c r="J202" s="128"/>
      <c r="K202" s="6"/>
      <c r="L202" s="112"/>
      <c r="M202" s="113"/>
    </row>
    <row r="203" spans="3:13" x14ac:dyDescent="0.35">
      <c r="C203" s="6"/>
      <c r="D203" s="127"/>
      <c r="E203" s="6"/>
      <c r="F203" s="6"/>
      <c r="G203" s="6"/>
      <c r="H203" s="6"/>
      <c r="I203" s="6"/>
      <c r="J203" s="128"/>
      <c r="K203" s="6"/>
      <c r="L203" s="112"/>
      <c r="M203" s="113"/>
    </row>
    <row r="204" spans="3:13" x14ac:dyDescent="0.35">
      <c r="C204" s="6"/>
      <c r="D204" s="127"/>
      <c r="E204" s="6"/>
      <c r="F204" s="6"/>
      <c r="G204" s="6"/>
      <c r="H204" s="6"/>
      <c r="I204" s="6"/>
      <c r="J204" s="128"/>
      <c r="K204" s="6"/>
      <c r="L204" s="112"/>
      <c r="M204" s="113"/>
    </row>
    <row r="205" spans="3:13" x14ac:dyDescent="0.35">
      <c r="C205" s="97"/>
      <c r="D205" s="129"/>
      <c r="E205" s="97"/>
      <c r="F205" s="97"/>
      <c r="G205" s="97"/>
      <c r="H205" s="97"/>
      <c r="I205" s="97"/>
      <c r="J205" s="130"/>
      <c r="K205" s="97"/>
      <c r="L205" s="112"/>
      <c r="M205" s="113"/>
    </row>
    <row r="206" spans="3:13" x14ac:dyDescent="0.35">
      <c r="C206" s="6"/>
      <c r="D206" s="127"/>
      <c r="E206" s="6"/>
      <c r="F206" s="6"/>
      <c r="G206" s="6"/>
      <c r="H206" s="6"/>
      <c r="I206" s="6"/>
      <c r="J206" s="128"/>
      <c r="K206" s="6"/>
      <c r="L206" s="112"/>
      <c r="M206" s="113"/>
    </row>
    <row r="207" spans="3:13" x14ac:dyDescent="0.35">
      <c r="C207" s="6"/>
      <c r="D207" s="127"/>
      <c r="E207" s="6"/>
      <c r="F207" s="6"/>
      <c r="G207" s="6"/>
      <c r="H207" s="6"/>
      <c r="I207" s="6"/>
      <c r="J207" s="128"/>
      <c r="K207" s="6"/>
      <c r="L207" s="112"/>
      <c r="M207" s="113"/>
    </row>
    <row r="208" spans="3:13" x14ac:dyDescent="0.35">
      <c r="C208" s="6"/>
      <c r="D208" s="127"/>
      <c r="E208" s="6"/>
      <c r="F208" s="6"/>
      <c r="G208" s="6"/>
      <c r="H208" s="6"/>
      <c r="I208" s="6"/>
      <c r="J208" s="128"/>
      <c r="K208" s="6"/>
      <c r="L208" s="112"/>
      <c r="M208" s="113"/>
    </row>
    <row r="209" spans="1:20" x14ac:dyDescent="0.35">
      <c r="C209" s="6"/>
      <c r="D209" s="127"/>
      <c r="E209" s="6"/>
      <c r="F209" s="6"/>
      <c r="G209" s="6"/>
      <c r="H209" s="6"/>
      <c r="I209" s="6"/>
      <c r="J209" s="128"/>
      <c r="K209" s="6"/>
      <c r="L209" s="112"/>
      <c r="M209" s="113"/>
    </row>
    <row r="210" spans="1:20" x14ac:dyDescent="0.35">
      <c r="C210" s="6"/>
      <c r="D210" s="127"/>
      <c r="E210" s="6"/>
      <c r="F210" s="6"/>
      <c r="G210" s="6"/>
      <c r="H210" s="6"/>
      <c r="I210" s="6"/>
      <c r="J210" s="128"/>
      <c r="K210" s="6"/>
      <c r="L210" s="112"/>
      <c r="M210" s="113"/>
    </row>
    <row r="211" spans="1:20" x14ac:dyDescent="0.35">
      <c r="C211" s="6"/>
      <c r="D211" s="127"/>
      <c r="E211" s="6"/>
      <c r="F211" s="6"/>
      <c r="G211" s="6"/>
      <c r="H211" s="6"/>
      <c r="I211" s="6"/>
      <c r="J211" s="128"/>
      <c r="K211" s="6"/>
      <c r="L211" s="112"/>
      <c r="M211" s="113"/>
    </row>
    <row r="212" spans="1:20" ht="18.5" x14ac:dyDescent="0.35">
      <c r="C212" s="131"/>
      <c r="D212" s="132"/>
      <c r="E212" s="215" t="s">
        <v>47</v>
      </c>
      <c r="F212" s="12" t="s">
        <v>7</v>
      </c>
      <c r="G212" s="13" t="s">
        <v>8</v>
      </c>
      <c r="H212" s="13" t="s">
        <v>9</v>
      </c>
      <c r="I212" s="14" t="s">
        <v>10</v>
      </c>
      <c r="J212" s="134"/>
      <c r="K212" s="131"/>
      <c r="L212" s="112"/>
      <c r="M212" s="113"/>
      <c r="N212" s="6"/>
      <c r="O212" s="6"/>
      <c r="P212" s="6"/>
      <c r="Q212" s="6"/>
      <c r="R212" s="6"/>
      <c r="S212" s="6"/>
      <c r="T212" s="6"/>
    </row>
    <row r="213" spans="1:20" s="6" customFormat="1" x14ac:dyDescent="0.35">
      <c r="A213"/>
      <c r="B213"/>
      <c r="C213" s="212"/>
      <c r="D213" s="216" t="s">
        <v>84</v>
      </c>
      <c r="E213" s="18">
        <f t="shared" ref="E213:I216" si="21">+G47</f>
        <v>378272.2</v>
      </c>
      <c r="F213" s="19">
        <f t="shared" si="21"/>
        <v>93098.2</v>
      </c>
      <c r="G213" s="20">
        <f t="shared" si="21"/>
        <v>269899.40000000002</v>
      </c>
      <c r="H213" s="20">
        <f t="shared" si="21"/>
        <v>448525.2</v>
      </c>
      <c r="I213" s="21">
        <f t="shared" si="21"/>
        <v>755699</v>
      </c>
      <c r="J213" s="217"/>
      <c r="K213" s="212"/>
      <c r="L213" s="112"/>
      <c r="M213" s="113"/>
    </row>
    <row r="214" spans="1:20" s="6" customFormat="1" x14ac:dyDescent="0.35">
      <c r="A214"/>
      <c r="B214"/>
      <c r="C214"/>
      <c r="D214" s="216" t="s">
        <v>85</v>
      </c>
      <c r="E214" s="18">
        <f t="shared" si="21"/>
        <v>4080.0000000000005</v>
      </c>
      <c r="F214" s="19">
        <f t="shared" si="21"/>
        <v>3030</v>
      </c>
      <c r="G214" s="20">
        <f t="shared" si="21"/>
        <v>3670</v>
      </c>
      <c r="H214" s="20">
        <f t="shared" si="21"/>
        <v>4370</v>
      </c>
      <c r="I214" s="21">
        <f t="shared" si="21"/>
        <v>4985.0000000000009</v>
      </c>
      <c r="J214" s="217"/>
      <c r="K214" s="212"/>
      <c r="L214" s="112"/>
      <c r="M214" s="113"/>
    </row>
    <row r="215" spans="1:20" s="6" customFormat="1" x14ac:dyDescent="0.35">
      <c r="B215"/>
      <c r="C215" s="112"/>
      <c r="D215" s="216" t="s">
        <v>86</v>
      </c>
      <c r="E215" s="18">
        <f t="shared" si="21"/>
        <v>78.828393678271965</v>
      </c>
      <c r="F215" s="19">
        <f t="shared" si="21"/>
        <v>163.97878558285527</v>
      </c>
      <c r="G215" s="20">
        <f t="shared" si="21"/>
        <v>93.852291325695589</v>
      </c>
      <c r="H215" s="20">
        <f t="shared" si="21"/>
        <v>73.023193636788974</v>
      </c>
      <c r="I215" s="21">
        <f t="shared" si="21"/>
        <v>52.782601329888628</v>
      </c>
      <c r="J215" s="217"/>
      <c r="K215" s="212"/>
      <c r="L215" s="112"/>
      <c r="M215" s="113"/>
      <c r="N215"/>
      <c r="O215"/>
      <c r="P215"/>
      <c r="Q215"/>
      <c r="R215"/>
      <c r="S215"/>
      <c r="T215"/>
    </row>
    <row r="216" spans="1:20" s="6" customFormat="1" x14ac:dyDescent="0.35">
      <c r="B216"/>
      <c r="C216" s="112"/>
      <c r="D216" s="216" t="s">
        <v>87</v>
      </c>
      <c r="E216" s="26">
        <f t="shared" si="21"/>
        <v>92.713774509803912</v>
      </c>
      <c r="F216" s="27">
        <f t="shared" si="21"/>
        <v>30.725478547854784</v>
      </c>
      <c r="G216" s="28">
        <f t="shared" si="21"/>
        <v>73.542070844686648</v>
      </c>
      <c r="H216" s="28">
        <f t="shared" si="21"/>
        <v>102.63734553775744</v>
      </c>
      <c r="I216" s="29">
        <f t="shared" si="21"/>
        <v>151.59458375125374</v>
      </c>
      <c r="J216" s="217"/>
      <c r="K216" s="212"/>
      <c r="L216" s="112"/>
      <c r="M216" s="113"/>
      <c r="N216"/>
      <c r="O216"/>
      <c r="P216"/>
      <c r="Q216"/>
      <c r="R216"/>
      <c r="S216"/>
      <c r="T216"/>
    </row>
    <row r="217" spans="1:20" ht="19.5" customHeight="1" thickBot="1" x14ac:dyDescent="0.4">
      <c r="A217" s="6"/>
      <c r="C217" s="112"/>
      <c r="D217" s="135"/>
      <c r="E217" s="1"/>
      <c r="F217" s="1"/>
      <c r="G217" s="1"/>
      <c r="H217" s="1"/>
      <c r="I217" s="1"/>
      <c r="J217" s="136"/>
      <c r="L217" s="112"/>
      <c r="M217" s="137"/>
    </row>
    <row r="218" spans="1:20" ht="19.5" customHeight="1" x14ac:dyDescent="0.35">
      <c r="A218" s="6"/>
      <c r="C218" s="112"/>
      <c r="L218" s="112"/>
      <c r="M218" s="137"/>
    </row>
    <row r="219" spans="1:20" ht="19.5" customHeight="1" x14ac:dyDescent="0.35">
      <c r="A219" s="6"/>
      <c r="C219" s="112"/>
      <c r="L219" s="112"/>
      <c r="M219" s="137"/>
    </row>
    <row r="220" spans="1:20" ht="19.5" customHeight="1" x14ac:dyDescent="0.35">
      <c r="A220" s="6"/>
      <c r="C220" s="112"/>
      <c r="L220" s="112"/>
      <c r="M220" s="137"/>
    </row>
    <row r="221" spans="1:20" ht="19.5" customHeight="1" x14ac:dyDescent="0.35">
      <c r="A221" s="6"/>
      <c r="C221" s="112"/>
      <c r="L221" s="112"/>
      <c r="M221" s="137"/>
    </row>
    <row r="222" spans="1:20" ht="19.5" customHeight="1" x14ac:dyDescent="0.35">
      <c r="A222" s="6"/>
      <c r="C222" s="112"/>
      <c r="L222" s="112"/>
      <c r="M222" s="137"/>
    </row>
    <row r="223" spans="1:20" ht="19.5" customHeight="1" x14ac:dyDescent="0.35">
      <c r="A223" s="6"/>
      <c r="C223" s="112"/>
      <c r="L223" s="112"/>
      <c r="M223" s="137"/>
    </row>
    <row r="224" spans="1:20" ht="19.5" customHeight="1" x14ac:dyDescent="0.35">
      <c r="A224" s="6"/>
      <c r="C224" s="112"/>
      <c r="L224" s="112"/>
      <c r="M224" s="137"/>
    </row>
    <row r="225" spans="1:13" ht="19.5" customHeight="1" x14ac:dyDescent="0.35">
      <c r="A225" s="6"/>
      <c r="C225" s="112"/>
      <c r="L225" s="112"/>
      <c r="M225" s="137"/>
    </row>
    <row r="226" spans="1:13" ht="19.5" customHeight="1" x14ac:dyDescent="0.35">
      <c r="A226" s="6"/>
      <c r="C226" s="112"/>
      <c r="L226" s="112"/>
      <c r="M226" s="137"/>
    </row>
    <row r="227" spans="1:13" ht="19.5" customHeight="1" x14ac:dyDescent="0.35">
      <c r="A227" s="6"/>
      <c r="C227" s="112"/>
      <c r="L227" s="112"/>
      <c r="M227" s="137"/>
    </row>
    <row r="228" spans="1:13" ht="19.5" customHeight="1" x14ac:dyDescent="0.35">
      <c r="A228" s="6"/>
      <c r="C228" s="112"/>
      <c r="L228" s="112"/>
      <c r="M228" s="137"/>
    </row>
    <row r="229" spans="1:13" ht="19.5" customHeight="1" x14ac:dyDescent="0.35">
      <c r="A229" s="6"/>
      <c r="C229" s="112"/>
      <c r="L229" s="112"/>
      <c r="M229" s="137"/>
    </row>
    <row r="230" spans="1:13" ht="19.5" customHeight="1" x14ac:dyDescent="0.35">
      <c r="A230" s="6"/>
      <c r="C230" s="112"/>
      <c r="L230" s="112"/>
      <c r="M230" s="137"/>
    </row>
    <row r="231" spans="1:13" ht="19.5" customHeight="1" x14ac:dyDescent="0.35">
      <c r="A231" s="6"/>
      <c r="C231" s="112"/>
      <c r="L231" s="112"/>
      <c r="M231" s="137"/>
    </row>
    <row r="232" spans="1:13" ht="19.5" customHeight="1" x14ac:dyDescent="0.35">
      <c r="A232" s="6"/>
      <c r="C232" s="112"/>
      <c r="L232" s="112"/>
      <c r="M232" s="137"/>
    </row>
    <row r="233" spans="1:13" ht="19.5" customHeight="1" x14ac:dyDescent="0.35">
      <c r="A233" s="6"/>
      <c r="C233" s="112"/>
      <c r="L233" s="112"/>
      <c r="M233" s="137"/>
    </row>
    <row r="234" spans="1:13" ht="19.5" customHeight="1" x14ac:dyDescent="0.35">
      <c r="A234" s="6"/>
      <c r="C234" s="112"/>
      <c r="L234" s="112"/>
      <c r="M234" s="137"/>
    </row>
    <row r="235" spans="1:13" ht="19.5" customHeight="1" x14ac:dyDescent="0.35">
      <c r="A235" s="6"/>
      <c r="C235" s="112"/>
      <c r="L235" s="112"/>
      <c r="M235" s="137"/>
    </row>
    <row r="236" spans="1:13" ht="19.5" customHeight="1" x14ac:dyDescent="0.35">
      <c r="A236" s="6"/>
      <c r="C236" s="112"/>
      <c r="L236" s="112"/>
      <c r="M236" s="137"/>
    </row>
    <row r="237" spans="1:13" ht="19.5" customHeight="1" x14ac:dyDescent="0.35">
      <c r="A237" s="6"/>
      <c r="C237" s="112"/>
      <c r="L237" s="112"/>
      <c r="M237" s="137"/>
    </row>
    <row r="238" spans="1:13" ht="19.5" customHeight="1" x14ac:dyDescent="0.35">
      <c r="A238" s="6"/>
      <c r="C238" s="112"/>
      <c r="L238" s="112"/>
      <c r="M238" s="137"/>
    </row>
    <row r="239" spans="1:13" ht="19.5" customHeight="1" x14ac:dyDescent="0.35">
      <c r="A239" s="6"/>
      <c r="C239" s="112"/>
      <c r="L239" s="112"/>
      <c r="M239" s="137"/>
    </row>
    <row r="240" spans="1:13" x14ac:dyDescent="0.35">
      <c r="C240" s="112"/>
      <c r="L240" s="112"/>
      <c r="M240" s="137"/>
    </row>
    <row r="241" spans="2:19" x14ac:dyDescent="0.35">
      <c r="L241" s="112"/>
      <c r="M241" s="113"/>
    </row>
    <row r="242" spans="2:19" x14ac:dyDescent="0.35">
      <c r="L242" s="112"/>
      <c r="M242" s="113"/>
    </row>
    <row r="243" spans="2:19" x14ac:dyDescent="0.35">
      <c r="G243" s="112"/>
      <c r="H243" s="112"/>
      <c r="I243" s="112"/>
      <c r="J243" s="112"/>
      <c r="K243" s="112"/>
      <c r="L243" s="112"/>
      <c r="M243" s="113"/>
    </row>
    <row r="244" spans="2:19" x14ac:dyDescent="0.35">
      <c r="B244" t="s">
        <v>88</v>
      </c>
      <c r="G244" s="218">
        <v>51.758000000000003</v>
      </c>
      <c r="H244" s="218">
        <v>18.478000000000002</v>
      </c>
      <c r="I244" s="218">
        <v>39.103999999999999</v>
      </c>
      <c r="J244" s="218">
        <v>59.844000000000008</v>
      </c>
      <c r="K244" s="218">
        <v>94.443999999999988</v>
      </c>
      <c r="L244" s="112"/>
      <c r="M244" s="113"/>
    </row>
    <row r="245" spans="2:19" x14ac:dyDescent="0.35">
      <c r="G245" s="112"/>
      <c r="H245" s="112"/>
      <c r="I245" s="112"/>
      <c r="J245" s="112"/>
      <c r="K245" s="112"/>
      <c r="L245" s="112"/>
      <c r="M245" s="113"/>
    </row>
    <row r="246" spans="2:19" x14ac:dyDescent="0.35">
      <c r="B246" s="219" t="s">
        <v>89</v>
      </c>
      <c r="C246" s="219"/>
      <c r="G246" s="112"/>
      <c r="H246" s="112"/>
      <c r="I246" s="112"/>
      <c r="J246" s="112"/>
      <c r="K246" s="112"/>
      <c r="L246" s="112"/>
      <c r="M246" s="113"/>
    </row>
    <row r="247" spans="2:19" x14ac:dyDescent="0.35">
      <c r="B247" s="219" t="s">
        <v>15</v>
      </c>
      <c r="C247" s="219"/>
      <c r="D247" s="219"/>
      <c r="E247" s="219"/>
      <c r="F247" s="219"/>
      <c r="G247" s="220">
        <v>24925.612099999991</v>
      </c>
      <c r="H247" s="220">
        <v>3646.3225999999986</v>
      </c>
      <c r="I247" s="220">
        <v>19520.638899999998</v>
      </c>
      <c r="J247" s="220">
        <v>34446.543899999997</v>
      </c>
      <c r="K247" s="220">
        <v>49835.671300000009</v>
      </c>
      <c r="L247" s="112"/>
      <c r="M247" s="113"/>
      <c r="N247" s="221" t="s">
        <v>90</v>
      </c>
      <c r="O247" s="222"/>
      <c r="P247" s="222"/>
      <c r="Q247" s="222"/>
      <c r="R247" s="222"/>
      <c r="S247" s="223"/>
    </row>
    <row r="248" spans="2:19" x14ac:dyDescent="0.35">
      <c r="B248" s="219" t="s">
        <v>91</v>
      </c>
      <c r="C248" s="219"/>
      <c r="D248" s="219"/>
      <c r="E248" s="219"/>
      <c r="F248" s="219"/>
      <c r="G248" s="220">
        <f>+$E$74</f>
        <v>0</v>
      </c>
      <c r="H248" s="220">
        <f>+$E$74</f>
        <v>0</v>
      </c>
      <c r="I248" s="220">
        <f>+$E$74</f>
        <v>0</v>
      </c>
      <c r="J248" s="220">
        <f>+$E$74</f>
        <v>0</v>
      </c>
      <c r="K248" s="220">
        <f>+$E$74</f>
        <v>0</v>
      </c>
      <c r="L248" s="112"/>
      <c r="M248" s="113"/>
      <c r="N248" s="265" t="s">
        <v>92</v>
      </c>
      <c r="O248" s="266"/>
      <c r="P248" s="224" t="s">
        <v>93</v>
      </c>
      <c r="Q248" s="225" t="s">
        <v>94</v>
      </c>
      <c r="R248" s="226" t="s">
        <v>95</v>
      </c>
      <c r="S248" s="227" t="s">
        <v>96</v>
      </c>
    </row>
    <row r="249" spans="2:19" x14ac:dyDescent="0.35">
      <c r="B249" s="219" t="s">
        <v>97</v>
      </c>
      <c r="C249" s="219"/>
      <c r="D249" s="219"/>
      <c r="E249" s="219"/>
      <c r="F249" s="219"/>
      <c r="G249" s="220">
        <v>378272.2</v>
      </c>
      <c r="H249" s="220">
        <v>93098.2</v>
      </c>
      <c r="I249" s="220">
        <v>269899.40000000002</v>
      </c>
      <c r="J249" s="220">
        <v>448525.2</v>
      </c>
      <c r="K249" s="220">
        <v>755699</v>
      </c>
      <c r="L249" s="112"/>
      <c r="M249" s="113"/>
      <c r="N249" s="267" t="s">
        <v>98</v>
      </c>
      <c r="O249" s="268"/>
      <c r="P249" s="228">
        <v>-100</v>
      </c>
      <c r="Q249" s="229">
        <v>-10</v>
      </c>
      <c r="R249" s="230">
        <v>0</v>
      </c>
      <c r="S249" s="231">
        <v>0</v>
      </c>
    </row>
    <row r="250" spans="2:19" x14ac:dyDescent="0.35">
      <c r="B250" s="219" t="s">
        <v>99</v>
      </c>
      <c r="C250" s="219"/>
      <c r="D250" s="219"/>
      <c r="E250" s="219"/>
      <c r="F250" s="219"/>
      <c r="G250" s="220">
        <f>+G249*G248/100</f>
        <v>0</v>
      </c>
      <c r="H250" s="220">
        <f t="shared" ref="H250:K250" si="22">+H249*H248/100</f>
        <v>0</v>
      </c>
      <c r="I250" s="220">
        <f t="shared" si="22"/>
        <v>0</v>
      </c>
      <c r="J250" s="220">
        <f t="shared" si="22"/>
        <v>0</v>
      </c>
      <c r="K250" s="220">
        <f t="shared" si="22"/>
        <v>0</v>
      </c>
      <c r="L250" s="112"/>
      <c r="M250" s="113"/>
      <c r="N250" s="267" t="s">
        <v>100</v>
      </c>
      <c r="O250" s="268"/>
      <c r="P250" s="228">
        <v>-50</v>
      </c>
      <c r="Q250" s="229">
        <v>-5</v>
      </c>
      <c r="R250" s="230">
        <v>1</v>
      </c>
      <c r="S250" s="231">
        <v>250</v>
      </c>
    </row>
    <row r="251" spans="2:19" ht="15" thickBot="1" x14ac:dyDescent="0.4">
      <c r="B251" s="232" t="s">
        <v>101</v>
      </c>
      <c r="C251" s="232"/>
      <c r="D251" s="232"/>
      <c r="E251" s="232"/>
      <c r="F251" s="232"/>
      <c r="G251" s="233">
        <f>+G247+G250</f>
        <v>24925.612099999991</v>
      </c>
      <c r="H251" s="233">
        <f t="shared" ref="H251:K251" si="23">+H247+H250</f>
        <v>3646.3225999999986</v>
      </c>
      <c r="I251" s="233">
        <f t="shared" si="23"/>
        <v>19520.638899999998</v>
      </c>
      <c r="J251" s="233">
        <f t="shared" si="23"/>
        <v>34446.543899999997</v>
      </c>
      <c r="K251" s="233">
        <f t="shared" si="23"/>
        <v>49835.671300000009</v>
      </c>
      <c r="L251" s="112"/>
      <c r="M251" s="113"/>
      <c r="N251" s="267" t="s">
        <v>102</v>
      </c>
      <c r="O251" s="268"/>
      <c r="P251" s="234">
        <v>0</v>
      </c>
      <c r="Q251" s="229">
        <v>-2</v>
      </c>
      <c r="R251" s="235">
        <v>2</v>
      </c>
      <c r="S251" s="236">
        <v>500</v>
      </c>
    </row>
    <row r="252" spans="2:19" x14ac:dyDescent="0.35">
      <c r="L252" s="112"/>
      <c r="M252" s="113"/>
      <c r="N252" s="267" t="s">
        <v>67</v>
      </c>
      <c r="O252" s="268"/>
      <c r="P252" s="228">
        <v>50</v>
      </c>
      <c r="Q252" s="237">
        <v>0</v>
      </c>
      <c r="R252" s="230">
        <v>3</v>
      </c>
      <c r="S252" s="231">
        <v>750</v>
      </c>
    </row>
    <row r="253" spans="2:19" x14ac:dyDescent="0.35">
      <c r="B253" s="238" t="s">
        <v>103</v>
      </c>
      <c r="C253" s="238"/>
      <c r="L253" s="112"/>
      <c r="M253" s="113"/>
      <c r="N253" s="267" t="s">
        <v>104</v>
      </c>
      <c r="O253" s="268"/>
      <c r="P253" s="228">
        <v>100</v>
      </c>
      <c r="Q253" s="229">
        <v>2</v>
      </c>
      <c r="R253" s="230">
        <v>4</v>
      </c>
      <c r="S253" s="231">
        <v>1000</v>
      </c>
    </row>
    <row r="254" spans="2:19" x14ac:dyDescent="0.35">
      <c r="B254" s="238" t="s">
        <v>105</v>
      </c>
      <c r="C254" s="238"/>
      <c r="D254" s="238"/>
      <c r="E254" s="238"/>
      <c r="F254" s="238"/>
      <c r="G254" s="239">
        <v>27223.153999999999</v>
      </c>
      <c r="H254" s="239">
        <v>15896.826000000001</v>
      </c>
      <c r="I254" s="239">
        <v>22605.457999999999</v>
      </c>
      <c r="J254" s="239">
        <v>27256.685999999998</v>
      </c>
      <c r="K254" s="239">
        <v>41421.955999999998</v>
      </c>
      <c r="L254" s="112"/>
      <c r="M254" s="113"/>
      <c r="N254" s="267" t="s">
        <v>106</v>
      </c>
      <c r="O254" s="268"/>
      <c r="P254" s="240"/>
      <c r="Q254" s="229">
        <v>5</v>
      </c>
      <c r="R254" s="240"/>
      <c r="S254" s="241"/>
    </row>
    <row r="255" spans="2:19" x14ac:dyDescent="0.35">
      <c r="B255" s="238" t="s">
        <v>107</v>
      </c>
      <c r="C255" s="238"/>
      <c r="D255" s="238"/>
      <c r="E255" s="238"/>
      <c r="F255" s="238"/>
      <c r="G255" s="239">
        <f>+$E$73</f>
        <v>-100</v>
      </c>
      <c r="H255" s="239">
        <f>+$E$73</f>
        <v>-100</v>
      </c>
      <c r="I255" s="239">
        <f>+$E$73</f>
        <v>-100</v>
      </c>
      <c r="J255" s="239">
        <f>+$E$73</f>
        <v>-100</v>
      </c>
      <c r="K255" s="239">
        <f>+$E$73</f>
        <v>-100</v>
      </c>
      <c r="L255" s="112"/>
      <c r="M255" s="113"/>
      <c r="N255" s="269" t="s">
        <v>108</v>
      </c>
      <c r="O255" s="270"/>
      <c r="P255" s="242"/>
      <c r="Q255" s="243">
        <v>10</v>
      </c>
      <c r="R255" s="242"/>
      <c r="S255" s="244"/>
    </row>
    <row r="256" spans="2:19" x14ac:dyDescent="0.35">
      <c r="B256" s="238" t="s">
        <v>109</v>
      </c>
      <c r="C256" s="238"/>
      <c r="D256" s="238"/>
      <c r="E256" s="238"/>
      <c r="F256" s="238"/>
      <c r="G256" s="239">
        <f>+G254*(1+G255/100)</f>
        <v>0</v>
      </c>
      <c r="H256" s="239">
        <f t="shared" ref="H256:K256" si="24">+H254*(1+H255/100)</f>
        <v>0</v>
      </c>
      <c r="I256" s="239">
        <f t="shared" si="24"/>
        <v>0</v>
      </c>
      <c r="J256" s="239">
        <f t="shared" si="24"/>
        <v>0</v>
      </c>
      <c r="K256" s="239">
        <f t="shared" si="24"/>
        <v>0</v>
      </c>
      <c r="L256" s="112"/>
      <c r="M256" s="113"/>
    </row>
    <row r="257" spans="2:19" x14ac:dyDescent="0.35">
      <c r="L257" s="112"/>
      <c r="M257" s="113"/>
      <c r="N257" s="221" t="s">
        <v>110</v>
      </c>
      <c r="O257" s="222"/>
      <c r="P257" s="222"/>
      <c r="Q257" s="222"/>
      <c r="R257" s="222"/>
      <c r="S257" s="223"/>
    </row>
    <row r="258" spans="2:19" x14ac:dyDescent="0.35">
      <c r="B258" s="245" t="s">
        <v>111</v>
      </c>
      <c r="C258" s="245"/>
      <c r="D258" s="245"/>
      <c r="E258" s="245"/>
      <c r="F258" s="245"/>
      <c r="G258" s="246">
        <v>5006.847162</v>
      </c>
      <c r="H258" s="246">
        <v>2412.2228520000003</v>
      </c>
      <c r="I258" s="246">
        <v>3526.6092180000001</v>
      </c>
      <c r="J258" s="246">
        <v>6036.6150779999998</v>
      </c>
      <c r="K258" s="246">
        <v>9359.3731059999973</v>
      </c>
      <c r="L258" s="112"/>
      <c r="M258" s="113"/>
      <c r="N258" s="261" t="s">
        <v>100</v>
      </c>
      <c r="O258" s="262"/>
      <c r="P258" s="247">
        <f t="shared" ref="P258:P263" si="25">+J139</f>
        <v>13.867568</v>
      </c>
    </row>
    <row r="259" spans="2:19" ht="18.5" x14ac:dyDescent="0.45">
      <c r="B259" s="245" t="s">
        <v>112</v>
      </c>
      <c r="C259" s="245"/>
      <c r="D259" s="245"/>
      <c r="E259" s="245"/>
      <c r="F259" s="245"/>
      <c r="G259" s="248">
        <v>2</v>
      </c>
      <c r="H259" s="248">
        <v>2</v>
      </c>
      <c r="I259" s="248">
        <v>2</v>
      </c>
      <c r="J259" s="248">
        <v>2</v>
      </c>
      <c r="K259" s="248">
        <v>2</v>
      </c>
      <c r="L259" s="112"/>
      <c r="M259" s="113"/>
      <c r="N259" s="271" t="s">
        <v>102</v>
      </c>
      <c r="O259" s="272"/>
      <c r="P259" s="247">
        <f t="shared" si="25"/>
        <v>19.439859999999996</v>
      </c>
      <c r="Q259" s="249"/>
      <c r="R259" s="249"/>
      <c r="S259" s="249"/>
    </row>
    <row r="260" spans="2:19" x14ac:dyDescent="0.35">
      <c r="B260" s="245" t="s">
        <v>113</v>
      </c>
      <c r="C260" s="245"/>
      <c r="D260" s="245"/>
      <c r="E260" s="245"/>
      <c r="F260" s="245"/>
      <c r="G260" s="248">
        <f>+$E$75</f>
        <v>2</v>
      </c>
      <c r="H260" s="248">
        <f>+$E$75</f>
        <v>2</v>
      </c>
      <c r="I260" s="248">
        <f>+$E$75</f>
        <v>2</v>
      </c>
      <c r="J260" s="248">
        <f>+$E$75</f>
        <v>2</v>
      </c>
      <c r="K260" s="248">
        <f>+$E$75</f>
        <v>2</v>
      </c>
      <c r="L260" s="112"/>
      <c r="M260" s="113"/>
      <c r="N260" s="271" t="s">
        <v>67</v>
      </c>
      <c r="O260" s="272"/>
      <c r="P260" s="247">
        <f t="shared" si="25"/>
        <v>20.408343999999996</v>
      </c>
      <c r="Q260" s="247"/>
    </row>
    <row r="261" spans="2:19" x14ac:dyDescent="0.35">
      <c r="B261" s="245" t="s">
        <v>114</v>
      </c>
      <c r="C261" s="245"/>
      <c r="D261" s="245"/>
      <c r="E261" s="245"/>
      <c r="F261" s="245"/>
      <c r="G261" s="246">
        <f>+(G260-G259)*G258/G259</f>
        <v>0</v>
      </c>
      <c r="H261" s="246">
        <f t="shared" ref="H261:K261" si="26">+(H260-H259)*H258/H259</f>
        <v>0</v>
      </c>
      <c r="I261" s="246">
        <f t="shared" si="26"/>
        <v>0</v>
      </c>
      <c r="J261" s="246">
        <f t="shared" si="26"/>
        <v>0</v>
      </c>
      <c r="K261" s="246">
        <f t="shared" si="26"/>
        <v>0</v>
      </c>
      <c r="L261" s="112"/>
      <c r="M261" s="113"/>
      <c r="N261" s="271" t="s">
        <v>104</v>
      </c>
      <c r="O261" s="272"/>
      <c r="P261" s="247">
        <f t="shared" si="25"/>
        <v>22.359348000000001</v>
      </c>
      <c r="Q261" s="247"/>
    </row>
    <row r="262" spans="2:19" x14ac:dyDescent="0.35">
      <c r="B262" s="245" t="s">
        <v>115</v>
      </c>
      <c r="C262" s="245"/>
      <c r="D262" s="245"/>
      <c r="E262" s="245"/>
      <c r="F262" s="245"/>
      <c r="G262" s="246">
        <f>+G258+G261</f>
        <v>5006.847162</v>
      </c>
      <c r="H262" s="246">
        <f t="shared" ref="H262:K262" si="27">+H258+H261</f>
        <v>2412.2228520000003</v>
      </c>
      <c r="I262" s="246">
        <f t="shared" si="27"/>
        <v>3526.6092180000001</v>
      </c>
      <c r="J262" s="246">
        <f t="shared" si="27"/>
        <v>6036.6150779999998</v>
      </c>
      <c r="K262" s="246">
        <f t="shared" si="27"/>
        <v>9359.3731059999973</v>
      </c>
      <c r="L262" s="112"/>
      <c r="M262" s="113"/>
      <c r="N262" s="271" t="s">
        <v>106</v>
      </c>
      <c r="O262" s="272"/>
      <c r="P262" s="247">
        <f t="shared" si="25"/>
        <v>24.296315999999994</v>
      </c>
      <c r="Q262" s="247"/>
    </row>
    <row r="263" spans="2:19" x14ac:dyDescent="0.35">
      <c r="L263" s="112"/>
      <c r="M263" s="113"/>
      <c r="N263" s="273" t="s">
        <v>108</v>
      </c>
      <c r="O263" s="274"/>
      <c r="P263" s="247">
        <f t="shared" si="25"/>
        <v>29.166808000000003</v>
      </c>
      <c r="Q263" s="247"/>
    </row>
    <row r="264" spans="2:19" x14ac:dyDescent="0.35">
      <c r="B264" s="250" t="s">
        <v>116</v>
      </c>
      <c r="C264" s="250"/>
      <c r="D264" s="250"/>
      <c r="E264" s="250"/>
      <c r="F264" s="250"/>
      <c r="G264" s="251">
        <v>11536.800000000001</v>
      </c>
      <c r="H264" s="251">
        <v>6720.0000000000018</v>
      </c>
      <c r="I264" s="251">
        <v>9825.6</v>
      </c>
      <c r="J264" s="251">
        <v>12138.000000000002</v>
      </c>
      <c r="K264" s="251">
        <v>17890.8</v>
      </c>
      <c r="L264" s="112"/>
      <c r="M264" s="113"/>
    </row>
    <row r="265" spans="2:19" x14ac:dyDescent="0.35">
      <c r="B265" s="245" t="s">
        <v>117</v>
      </c>
      <c r="C265" s="245"/>
      <c r="D265" s="245"/>
      <c r="E265" s="245"/>
      <c r="F265" s="245"/>
      <c r="G265" s="246">
        <v>500</v>
      </c>
      <c r="H265" s="246">
        <v>500</v>
      </c>
      <c r="I265" s="246">
        <v>500</v>
      </c>
      <c r="J265" s="246">
        <v>500</v>
      </c>
      <c r="K265" s="246">
        <v>500</v>
      </c>
      <c r="L265" s="112"/>
      <c r="M265" s="113"/>
    </row>
    <row r="266" spans="2:19" x14ac:dyDescent="0.35">
      <c r="B266" s="245" t="s">
        <v>118</v>
      </c>
      <c r="C266" s="245"/>
      <c r="D266" s="245"/>
      <c r="E266" s="245"/>
      <c r="F266" s="245"/>
      <c r="G266" s="246">
        <f>+$E$76</f>
        <v>500</v>
      </c>
      <c r="H266" s="246">
        <f>+$E$76</f>
        <v>500</v>
      </c>
      <c r="I266" s="246">
        <f>+$E$76</f>
        <v>500</v>
      </c>
      <c r="J266" s="246">
        <f>+$E$76</f>
        <v>500</v>
      </c>
      <c r="K266" s="246">
        <f>+$E$76</f>
        <v>500</v>
      </c>
      <c r="L266" s="112"/>
      <c r="M266" s="113"/>
    </row>
    <row r="267" spans="2:19" x14ac:dyDescent="0.35">
      <c r="B267" s="245" t="s">
        <v>119</v>
      </c>
      <c r="C267" s="245"/>
      <c r="D267" s="245"/>
      <c r="E267" s="245"/>
      <c r="F267" s="245"/>
      <c r="G267" s="246">
        <f>+(G266-G265)*G264/G265</f>
        <v>0</v>
      </c>
      <c r="H267" s="246">
        <f>+(H266-H265)*H264/H265</f>
        <v>0</v>
      </c>
      <c r="I267" s="246">
        <f>+(I266-I265)*I264/I265</f>
        <v>0</v>
      </c>
      <c r="J267" s="246">
        <f>+(J266-J265)*J264/J265</f>
        <v>0</v>
      </c>
      <c r="K267" s="246">
        <f>+(K266-K265)*K264/K265</f>
        <v>0</v>
      </c>
      <c r="L267" s="112"/>
      <c r="M267" s="113"/>
    </row>
    <row r="268" spans="2:19" x14ac:dyDescent="0.35">
      <c r="B268" s="245" t="s">
        <v>120</v>
      </c>
      <c r="C268" s="245"/>
      <c r="D268" s="245"/>
      <c r="E268" s="245"/>
      <c r="F268" s="245"/>
      <c r="G268" s="246">
        <f>+G264+G267</f>
        <v>11536.800000000001</v>
      </c>
      <c r="H268" s="246">
        <f>+H264+H267</f>
        <v>6720.0000000000018</v>
      </c>
      <c r="I268" s="246">
        <f>+I264+I267</f>
        <v>9825.6</v>
      </c>
      <c r="J268" s="246">
        <f>+J264+J267</f>
        <v>12138.000000000002</v>
      </c>
      <c r="K268" s="246">
        <f>+K264+K267</f>
        <v>17890.8</v>
      </c>
      <c r="L268" s="112"/>
      <c r="M268" s="113"/>
    </row>
    <row r="269" spans="2:19" x14ac:dyDescent="0.35">
      <c r="L269" s="112"/>
      <c r="M269" s="113"/>
    </row>
    <row r="270" spans="2:19" x14ac:dyDescent="0.35">
      <c r="L270" s="112"/>
      <c r="M270" s="113"/>
    </row>
  </sheetData>
  <mergeCells count="29">
    <mergeCell ref="N259:O259"/>
    <mergeCell ref="N260:O260"/>
    <mergeCell ref="N261:O261"/>
    <mergeCell ref="N262:O262"/>
    <mergeCell ref="N263:O263"/>
    <mergeCell ref="N258:O258"/>
    <mergeCell ref="C144:D144"/>
    <mergeCell ref="B160:D160"/>
    <mergeCell ref="G160:K160"/>
    <mergeCell ref="N248:O248"/>
    <mergeCell ref="N249:O249"/>
    <mergeCell ref="N250:O250"/>
    <mergeCell ref="N251:O251"/>
    <mergeCell ref="N252:O252"/>
    <mergeCell ref="N253:O253"/>
    <mergeCell ref="N254:O254"/>
    <mergeCell ref="N255:O255"/>
    <mergeCell ref="C142:D143"/>
    <mergeCell ref="B73:D73"/>
    <mergeCell ref="G73:K73"/>
    <mergeCell ref="B74:D74"/>
    <mergeCell ref="G74:K74"/>
    <mergeCell ref="B75:D75"/>
    <mergeCell ref="G75:K75"/>
    <mergeCell ref="B76:D76"/>
    <mergeCell ref="G76:K76"/>
    <mergeCell ref="C138:D138"/>
    <mergeCell ref="C139:D139"/>
    <mergeCell ref="C140:D141"/>
  </mergeCells>
  <conditionalFormatting sqref="P249:P253">
    <cfRule type="top10" dxfId="0" priority="1" percent="1" rank="10"/>
  </conditionalFormatting>
  <dataValidations count="5">
    <dataValidation type="list" allowBlank="1" showInputMessage="1" showErrorMessage="1" sqref="E73" xr:uid="{74FC78E9-A709-4807-A512-FEE08B84BA1B}">
      <formula1>$P$249:$P$253</formula1>
    </dataValidation>
    <dataValidation type="list" allowBlank="1" showInputMessage="1" showErrorMessage="1" sqref="E74" xr:uid="{C53EE996-A20B-436E-9363-482955B241A5}">
      <formula1>$Q$249:$Q$255</formula1>
    </dataValidation>
    <dataValidation type="list" allowBlank="1" showInputMessage="1" showErrorMessage="1" sqref="E75" xr:uid="{A522528C-EADD-4632-9A14-FAAE23EBA18C}">
      <formula1>$R$249:$R$253</formula1>
    </dataValidation>
    <dataValidation type="list" allowBlank="1" showInputMessage="1" showErrorMessage="1" sqref="E163 E114:E124 E76:E89 E46:E61" xr:uid="{ADB4D936-5730-42E7-B9D2-1FA3F5A5A4D5}">
      <formula1>$S$249:$S$253</formula1>
    </dataValidation>
    <dataValidation type="list" allowBlank="1" showInputMessage="1" showErrorMessage="1" sqref="E160" xr:uid="{699E04B5-B161-410E-A979-3F1F32845B65}">
      <formula1>$N$249:$N$255</formula1>
    </dataValidation>
  </dataValidations>
  <pageMargins left="0.70866141732283472" right="0.70866141732283472" top="0.39370078740157483" bottom="0.39370078740157483" header="0.31496062992125984" footer="0.31496062992125984"/>
  <pageSetup paperSize="9" scale="72" fitToHeight="5" orientation="portrait" r:id="rId1"/>
  <rowBreaks count="3" manualBreakCount="3">
    <brk id="63" max="10" man="1"/>
    <brk id="114" max="10" man="1"/>
    <brk id="174" max="10"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Stundenlohn der Milchbauern</vt:lpstr>
      <vt:lpstr>'Stundenlohn der Milchbauern'!Druckbereich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Hofmann, Guido (LfL)</dc:creator>
  <cp:lastModifiedBy>Hofmann, Guido (LfL)</cp:lastModifiedBy>
  <dcterms:created xsi:type="dcterms:W3CDTF">2022-12-29T15:45:26Z</dcterms:created>
  <dcterms:modified xsi:type="dcterms:W3CDTF">2023-01-24T08:52:09Z</dcterms:modified>
</cp:coreProperties>
</file>