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fL\OrgEinheiten\IBA\AB4\4a Milch\Guido Hofmann\Eigene Veröffentlichungen\2025 04 Internet-BF-Auswertung verbraucherorientiert\"/>
    </mc:Choice>
  </mc:AlternateContent>
  <xr:revisionPtr revIDLastSave="0" documentId="13_ncr:1_{6D978787-2BEF-40C8-8DA8-E5118B6075AC}" xr6:coauthVersionLast="47" xr6:coauthVersionMax="47" xr10:uidLastSave="{00000000-0000-0000-0000-000000000000}"/>
  <bookViews>
    <workbookView xWindow="-108" yWindow="-108" windowWidth="30936" windowHeight="17040" xr2:uid="{8E530DD0-0B2B-4FE6-B8C5-0EB98FBD66CD}"/>
  </bookViews>
  <sheets>
    <sheet name="Auswertung" sheetId="1" r:id="rId1"/>
    <sheet name="BMEL-Codes" sheetId="2" r:id="rId2"/>
  </sheets>
  <definedNames>
    <definedName name="_UEB1">#REF!</definedName>
    <definedName name="_UEB2">#REF!</definedName>
    <definedName name="BLATT1">#REF!</definedName>
    <definedName name="BLATT2">#REF!</definedName>
    <definedName name="BLATT3">#REF!</definedName>
    <definedName name="BLATT4">#REF!</definedName>
    <definedName name="BLATT5">#REF!</definedName>
    <definedName name="BLATT7">#REF!</definedName>
    <definedName name="_xlnm.Print_Area" localSheetId="0">Auswertung!$B$1:$L$137</definedName>
    <definedName name="DRUCKE">#REF!</definedName>
    <definedName name="JAHRB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7" i="1"/>
  <c r="C68" i="2"/>
  <c r="C63" i="2"/>
  <c r="C38" i="2"/>
  <c r="H26" i="1"/>
  <c r="H37" i="1"/>
  <c r="H36" i="1"/>
  <c r="H35" i="1"/>
  <c r="H33" i="1"/>
  <c r="H32" i="1"/>
  <c r="H31" i="1"/>
  <c r="H30" i="1"/>
  <c r="H25" i="1"/>
  <c r="H24" i="1"/>
  <c r="H21" i="1"/>
  <c r="C20" i="2"/>
  <c r="C43" i="2" s="1"/>
  <c r="H44" i="1" s="1"/>
  <c r="C57" i="2"/>
  <c r="C51" i="2"/>
  <c r="H34" i="1" s="1"/>
  <c r="C47" i="2"/>
  <c r="C70" i="2" s="1"/>
  <c r="C61" i="2"/>
  <c r="C60" i="2"/>
  <c r="I44" i="1" l="1"/>
  <c r="J44" i="1"/>
  <c r="K44" i="1"/>
  <c r="H40" i="1"/>
  <c r="C35" i="2"/>
  <c r="H29" i="1" s="1"/>
  <c r="H41" i="1" l="1"/>
  <c r="H46" i="1"/>
  <c r="K40" i="1"/>
  <c r="J40" i="1"/>
  <c r="I40" i="1"/>
  <c r="H45" i="1"/>
  <c r="K106" i="1"/>
  <c r="J106" i="1"/>
  <c r="K99" i="1"/>
  <c r="K103" i="1" s="1"/>
  <c r="D77" i="1"/>
  <c r="K83" i="1"/>
  <c r="K55" i="1"/>
  <c r="K80" i="1" l="1"/>
  <c r="K56" i="1"/>
  <c r="E54" i="1"/>
  <c r="H54" i="1" s="1"/>
  <c r="K54" i="1" s="1"/>
  <c r="K105" i="1"/>
  <c r="K107" i="1" s="1"/>
  <c r="K59" i="1"/>
  <c r="I103" i="1"/>
  <c r="J103" i="1"/>
  <c r="K111" i="1" l="1"/>
  <c r="K112" i="1"/>
  <c r="K114" i="1"/>
  <c r="K113" i="1"/>
  <c r="J105" i="1"/>
  <c r="J107" i="1" s="1"/>
  <c r="K57" i="1"/>
  <c r="K70" i="1"/>
  <c r="I105" i="1"/>
  <c r="I107" i="1" s="1"/>
  <c r="K69" i="1"/>
  <c r="K78" i="1"/>
  <c r="K71" i="1" l="1"/>
  <c r="K73" i="1" s="1"/>
  <c r="J114" i="1"/>
  <c r="J113" i="1"/>
  <c r="J111" i="1"/>
  <c r="J112" i="1"/>
  <c r="K123" i="1"/>
  <c r="K134" i="1"/>
  <c r="K125" i="1"/>
  <c r="K136" i="1"/>
  <c r="K126" i="1"/>
  <c r="K137" i="1"/>
  <c r="I113" i="1"/>
  <c r="I114" i="1"/>
  <c r="I111" i="1"/>
  <c r="I112" i="1"/>
  <c r="K60" i="1"/>
  <c r="K61" i="1" s="1"/>
  <c r="K77" i="1"/>
  <c r="K79" i="1" s="1"/>
  <c r="K124" i="1"/>
  <c r="K135" i="1"/>
  <c r="K81" i="1" l="1"/>
  <c r="K84" i="1" s="1"/>
  <c r="K85" i="1" s="1"/>
  <c r="K66" i="1"/>
  <c r="K65" i="1"/>
  <c r="K64" i="1"/>
  <c r="I124" i="1"/>
  <c r="I135" i="1"/>
  <c r="J125" i="1"/>
  <c r="J136" i="1"/>
  <c r="I123" i="1"/>
  <c r="I134" i="1"/>
  <c r="J126" i="1"/>
  <c r="J137" i="1"/>
  <c r="I126" i="1"/>
  <c r="I137" i="1"/>
  <c r="J124" i="1"/>
  <c r="J135" i="1"/>
  <c r="G63" i="1"/>
  <c r="I125" i="1"/>
  <c r="I136" i="1"/>
  <c r="J123" i="1"/>
  <c r="J134" i="1"/>
</calcChain>
</file>

<file path=xl/sharedStrings.xml><?xml version="1.0" encoding="utf-8"?>
<sst xmlns="http://schemas.openxmlformats.org/spreadsheetml/2006/main" count="225" uniqueCount="185">
  <si>
    <t>Anzahl Milchkühe</t>
  </si>
  <si>
    <t>Milchleistung (kg/Kuh)</t>
  </si>
  <si>
    <t>Erzeugte Milch (kg)</t>
  </si>
  <si>
    <t>Nicht entlohnte Familien-Arbeitskräfte (AK)</t>
  </si>
  <si>
    <t>Erzeugte Milch / Familienarbeitskraft (kg)</t>
  </si>
  <si>
    <t>Kühe / Familienarbeitskraft (Kühe)</t>
  </si>
  <si>
    <t>Gesamtumsatz (€)</t>
  </si>
  <si>
    <t xml:space="preserve">   davon: Direktzahlungen und Zuschüsse</t>
  </si>
  <si>
    <t xml:space="preserve">       davon: EU-Direktzahlungen</t>
  </si>
  <si>
    <t>LF bewirtschaftet (ha)</t>
  </si>
  <si>
    <t xml:space="preserve">  davon in Eigentum</t>
  </si>
  <si>
    <t>Eigenkapital ohne Boden (€)</t>
  </si>
  <si>
    <t>Fremdkapital (€)</t>
  </si>
  <si>
    <t>Verkaufte Milch (kg nat)</t>
  </si>
  <si>
    <t>Molkereimilchpreis (ct/kg nat)</t>
  </si>
  <si>
    <t>Rentabilität:</t>
  </si>
  <si>
    <t>Betrieb</t>
  </si>
  <si>
    <t>€/FamAK</t>
  </si>
  <si>
    <t>€/Kuh</t>
  </si>
  <si>
    <t>ct/kg</t>
  </si>
  <si>
    <t>Gewinn</t>
  </si>
  <si>
    <t>Gewinnrate (Gewinn/Umsatz in %)</t>
  </si>
  <si>
    <t>Stabilität:</t>
  </si>
  <si>
    <t>Eigenkapitalbildung im Unternehmen</t>
  </si>
  <si>
    <t>Staatlicher Prämienanteil am Gewinn (%)</t>
  </si>
  <si>
    <t>Gewinnverwendung</t>
  </si>
  <si>
    <t>A. Der Gewinn zur Entlohnung der abgebundenen Produktionsfaktoren der Unternehmerfamilie</t>
  </si>
  <si>
    <t>Die Unternehmerfamilie steckt ihr Vermögen und die eigene Arbeitszeit in ihre Unternehmungen.</t>
  </si>
  <si>
    <t>Welche Faktorentlohnung konnte in der Landwirtschaft erzielt werden?</t>
  </si>
  <si>
    <t>Dazu wird in einem ersten Schritt mit einer fiktiven Entlohnung kalkuliert:</t>
  </si>
  <si>
    <t>Familien-AK  x       Stunden/AK   =    Akh/Jahr  x   Wertansatz</t>
  </si>
  <si>
    <t xml:space="preserve">a. Lohnansatz: </t>
  </si>
  <si>
    <t>x</t>
  </si>
  <si>
    <t>€/h</t>
  </si>
  <si>
    <t>b. Zinsansatz für das Eigenkapital ohne Boden</t>
  </si>
  <si>
    <t>%</t>
  </si>
  <si>
    <t>c. Pachtansatz für die Eigentumsfläche</t>
  </si>
  <si>
    <t>€/ha</t>
  </si>
  <si>
    <t>Summe kalkulierte Faktorkosten</t>
  </si>
  <si>
    <t>Tatsächlich erwirtschafteter Gewinn</t>
  </si>
  <si>
    <t>Kalkulierte Faktorkosten für die gebundenen Produktionsfaktoren</t>
  </si>
  <si>
    <t>Erzielte kalk. Faktorkostendeckung</t>
  </si>
  <si>
    <t xml:space="preserve">   =&gt; Der Gewinn reichte nur für</t>
  </si>
  <si>
    <t xml:space="preserve">der kalkulierten Faktorentlohnung, somit </t>
  </si>
  <si>
    <t>Verwertung der Familien-Arbeitsstunde (anteilig)</t>
  </si>
  <si>
    <t>€/Akh</t>
  </si>
  <si>
    <t>Verzinsung des Aktivvermögens ohne Boden (anteilig)</t>
  </si>
  <si>
    <t>Erzielter Pachtansatz für die eigene Fläche (anteilig)</t>
  </si>
  <si>
    <t xml:space="preserve">€/ha </t>
  </si>
  <si>
    <t>Arbeitsrentabilität = (Gewinn - Zins- und Pachtansatz) / Lohnansatz</t>
  </si>
  <si>
    <t>Gewinn nach Abzug Zins- und Pachtansatz</t>
  </si>
  <si>
    <t>Lohnansatz</t>
  </si>
  <si>
    <r>
      <t xml:space="preserve">Verwertung der Familien-Arbeitsstunde </t>
    </r>
    <r>
      <rPr>
        <sz val="10"/>
        <color rgb="FF0000FF"/>
        <rFont val="Arial"/>
        <family val="2"/>
      </rPr>
      <t>(Kapital und Fläche 100 % entlohnt)</t>
    </r>
  </si>
  <si>
    <t>Vollkostendeckender Milchpreis</t>
  </si>
  <si>
    <t xml:space="preserve">     (Unter sonst gleichen Erlös- und Kostenbedingungen - welcher Milchpreis wäre kostendeckend gewesen?)</t>
  </si>
  <si>
    <t>abzgl. tatsächlich erwirtschafteter Gewinn</t>
  </si>
  <si>
    <t xml:space="preserve"> = Fehlbetrag zur Vollkostendeckung</t>
  </si>
  <si>
    <t xml:space="preserve"> /  Molkereimilch (kg nat)</t>
  </si>
  <si>
    <t xml:space="preserve"> = Fehlbetrag je kg Molkereimilch</t>
  </si>
  <si>
    <t xml:space="preserve"> + Fehlbetrag</t>
  </si>
  <si>
    <t xml:space="preserve"> = Vollkostendeckender Netto-Molkereimilchpreis (€/kg nat)</t>
  </si>
  <si>
    <t>B. Der Gewinn als Beitrag zur Deckung der Lebenshaltungskosten der Unternehmerfamilie</t>
  </si>
  <si>
    <t>Wie hoch muss der Gewinn im spezialisierten Milchvieh-Vollerwerbsbetrieb sein, wenn das Familien-</t>
  </si>
  <si>
    <t>einkommen komplett aus dem Kuhstall kommen muss?</t>
  </si>
  <si>
    <t>a. Jährlicher Geldbedarf zum Leben + notwendige Eigenkapitalbildung = Notwendiger Gewinn</t>
  </si>
  <si>
    <t>Einkommensteuer + Sozialversicherungen + private Versicherungen</t>
  </si>
  <si>
    <t>Wohnhaus / Private Vermögensbildung</t>
  </si>
  <si>
    <t>Altenteilsleistungen / Abfindung weichender Erben / Ausbildung der Kinder</t>
  </si>
  <si>
    <t>Eigenkapitalbildung im Unternehmen (Inflationsausgleich, Wachstum)</t>
  </si>
  <si>
    <t>Notwendiger Gewinn im Vollerwerbsbetrieb</t>
  </si>
  <si>
    <t>b. Notwendige Herdengröße in Abhängigkeit von der Gewinnrate und der Milchleistung</t>
  </si>
  <si>
    <t>Gewinn (€)</t>
  </si>
  <si>
    <t>Gewinnrate (%)</t>
  </si>
  <si>
    <t>Notwendiger Umsatz (€)</t>
  </si>
  <si>
    <t>Umsatz/kg Milch</t>
  </si>
  <si>
    <t>Notwendige Milchproduktion (kg)</t>
  </si>
  <si>
    <r>
      <rPr>
        <b/>
        <sz val="12"/>
        <color theme="1"/>
        <rFont val="Arial"/>
        <family val="2"/>
      </rPr>
      <t>Notwendige Kuhzahl</t>
    </r>
    <r>
      <rPr>
        <sz val="12"/>
        <color theme="1"/>
        <rFont val="Arial"/>
        <family val="2"/>
      </rPr>
      <t xml:space="preserve"> bei einer Milchleistung von:</t>
    </r>
  </si>
  <si>
    <t>Herdengröße (Kühe)</t>
  </si>
  <si>
    <t>kg/Kuh</t>
  </si>
  <si>
    <t>c. Notwendige Arbeitskräfte in Abhängigkeit der Stunden je Kuh und Stunden je AK</t>
  </si>
  <si>
    <t>Bei der Arbeitszeit je Milchkuh ist anteilig die Nachzucht und die Außenwirtschaft mit dabei.</t>
  </si>
  <si>
    <t>Bei dieser vereinfachten Rechnung nicht berücksichtigt ist die Degression in wachsenden Betrieben.</t>
  </si>
  <si>
    <t>Akh/Kuh</t>
  </si>
  <si>
    <t>Akh/AK</t>
  </si>
  <si>
    <t>Notwendige Arbeitskräfte (AK)</t>
  </si>
  <si>
    <t>d. Zur Schärfung des Blicks: Welcher Gewinn je Milchkuh wird erreicht?</t>
  </si>
  <si>
    <t>Wie hoch ist der Stückgewinn in diesem Beispiel?</t>
  </si>
  <si>
    <t>Erzielter Gewinn (€) / Kuh</t>
  </si>
  <si>
    <t>Kuhzahl</t>
  </si>
  <si>
    <t>3116 Spalte 9</t>
  </si>
  <si>
    <t>7089 Spalte 3</t>
  </si>
  <si>
    <t>2446 Spalte 5</t>
  </si>
  <si>
    <t>2449 Spalte 5</t>
  </si>
  <si>
    <t>6119 Spalte 7</t>
  </si>
  <si>
    <t>1559 Spalte 7</t>
  </si>
  <si>
    <t>Aktiva</t>
  </si>
  <si>
    <t>1229 Spalte 2</t>
  </si>
  <si>
    <t>4127 Spalte 4</t>
  </si>
  <si>
    <t>1020 Spalte 2</t>
  </si>
  <si>
    <t>1021 Spalte 2</t>
  </si>
  <si>
    <t>Boden</t>
  </si>
  <si>
    <t>Boden im Sinne von § 55 Abs. 1 EStG</t>
  </si>
  <si>
    <t>5689 Spalte 4 x 100</t>
  </si>
  <si>
    <t>6119 Spalte 2</t>
  </si>
  <si>
    <t>Kuhmilch</t>
  </si>
  <si>
    <t>5689 Spalte 5</t>
  </si>
  <si>
    <t>5690 Spalte 5</t>
  </si>
  <si>
    <t>Verkaufte Milch</t>
  </si>
  <si>
    <t>Zeitraumechter Gewinn (Ordentliches Ergebnis)</t>
  </si>
  <si>
    <t>BMEL-Code und Spalte</t>
  </si>
  <si>
    <t>2959 Spalte 5</t>
  </si>
  <si>
    <t>Gewinn/Verlust</t>
  </si>
  <si>
    <t xml:space="preserve"> - Außerordentliches Ergebnis</t>
  </si>
  <si>
    <t xml:space="preserve"> + Zeitraumfremde Aufwendungen</t>
  </si>
  <si>
    <t xml:space="preserve"> - Zeitraumfremde Erträge</t>
  </si>
  <si>
    <t xml:space="preserve"> - Ertrag Forstwirtschaft und Jagd</t>
  </si>
  <si>
    <t xml:space="preserve"> + Aufwand Forst und Jagd</t>
  </si>
  <si>
    <t xml:space="preserve"> + Nachhaltiger Gewinn aus Forst</t>
  </si>
  <si>
    <t xml:space="preserve"> + Unterhalt Wirtschaftsgebäude, baul. Anlagen</t>
  </si>
  <si>
    <t xml:space="preserve"> - Schätzwert Mittlerer Unterhalt WiG. + b.A.</t>
  </si>
  <si>
    <t xml:space="preserve"> - Sonstige Pacht- und Mieterträge</t>
  </si>
  <si>
    <t xml:space="preserve"> + Unterhalt Wongebäude</t>
  </si>
  <si>
    <t>2929 Spalte 5</t>
  </si>
  <si>
    <t>2896 Spalte 5</t>
  </si>
  <si>
    <t>2900 Spalte 5</t>
  </si>
  <si>
    <t>2902 Spalte 5</t>
  </si>
  <si>
    <t>2497 Spalte 5</t>
  </si>
  <si>
    <t>2309 Spalte 5</t>
  </si>
  <si>
    <t>2749 Spalte 5</t>
  </si>
  <si>
    <t>6122 Spalte 5 x Schätzwert (FN x 200 €/ha)</t>
  </si>
  <si>
    <t>2813 Spalte 2</t>
  </si>
  <si>
    <t>Schätzwert</t>
  </si>
  <si>
    <t>2451 Spalte 4</t>
  </si>
  <si>
    <t>2812 Spalte 2</t>
  </si>
  <si>
    <t>3024 Spalte 9</t>
  </si>
  <si>
    <t xml:space="preserve"> + Sonstiger Boden</t>
  </si>
  <si>
    <t>Ordentlicher Unternehmensertrag</t>
  </si>
  <si>
    <t>Umsatzerlöse</t>
  </si>
  <si>
    <t xml:space="preserve"> + Sonstige betriebliche Erträge</t>
  </si>
  <si>
    <t xml:space="preserve"> - Summe zeitraumfremde Erträge</t>
  </si>
  <si>
    <t xml:space="preserve"> + Zins- und Finanzerräge</t>
  </si>
  <si>
    <t xml:space="preserve"> - Forstwirtschaft und Jagd</t>
  </si>
  <si>
    <t xml:space="preserve"> - Mietwert der Wohnung</t>
  </si>
  <si>
    <t>2339 Spalte 5</t>
  </si>
  <si>
    <t>2498 Spalte 5</t>
  </si>
  <si>
    <t>2904 Spalte 2</t>
  </si>
  <si>
    <t>6122 Spalte 7 x Schätzwert (FN x 200 €/ha)</t>
  </si>
  <si>
    <t>Ordentliche Eigenkapitalbildung</t>
  </si>
  <si>
    <t>Zeitraumechter Gewinn (ordentliches Ergebnis)</t>
  </si>
  <si>
    <t xml:space="preserve"> + Einlagen</t>
  </si>
  <si>
    <t>1579 Spalte 5</t>
  </si>
  <si>
    <t xml:space="preserve"> - Einlagen aus Privatvermögen</t>
  </si>
  <si>
    <t xml:space="preserve"> - Entnahmen</t>
  </si>
  <si>
    <t>1589 Spalte 5</t>
  </si>
  <si>
    <t xml:space="preserve"> + Entnahmen zur Bildung von Privatvermögen</t>
  </si>
  <si>
    <t>1576 Spalte 5</t>
  </si>
  <si>
    <t>1582 Spalte 5</t>
  </si>
  <si>
    <t xml:space="preserve"> + Kuhmilcherzeugnisse</t>
  </si>
  <si>
    <t>Kennwert 8 / Kennwert 7</t>
  </si>
  <si>
    <t>Kennwert 8 / Kennwert 10</t>
  </si>
  <si>
    <t>Kennwert 7 / Kennwert 10</t>
  </si>
  <si>
    <t>Kennwert 6 - Kennwert 5 - Kennwert 19</t>
  </si>
  <si>
    <t>Kennwert 4</t>
  </si>
  <si>
    <t xml:space="preserve"> + Abschreibung Wohngebäude</t>
  </si>
  <si>
    <t>2347 Spalte 5 - mit Vorzeichen erfassen</t>
  </si>
  <si>
    <t>1099 Spalte 4 - mit Vorzeichen erfassen</t>
  </si>
  <si>
    <t xml:space="preserve"> +- Bestandsveränderung Vieh</t>
  </si>
  <si>
    <t xml:space="preserve"> +- Bestandsveränderung Vorräte</t>
  </si>
  <si>
    <t>Zeitraumechter Gewinn</t>
  </si>
  <si>
    <t>Kennwert 1</t>
  </si>
  <si>
    <t>Formblatt zum Heraussuchen der Zahlen aus der eigenen Buchführung</t>
  </si>
  <si>
    <t>Eingabe ohne Vorzeichen als absoluten Betrag (Ausnahme: Bestandsveränderung Vorräte + Vieh)</t>
  </si>
  <si>
    <t>Schnelles Heraussuchen aus der PDF-Buchführung über die Suchfunktion (STRG+F)</t>
  </si>
  <si>
    <t>Eingabefelder</t>
  </si>
  <si>
    <t>Kennwert 2</t>
  </si>
  <si>
    <t>Beispielhaft werden für einen 4-Personen-Haushalt die Lebenshaltungskosten zusammengestellt.</t>
  </si>
  <si>
    <t>Gewinn ohne Prämien (€/Betrieb)</t>
  </si>
  <si>
    <t>Arbeitszeitverwertung und vollkostendeckender Milchpreis</t>
  </si>
  <si>
    <t>im spezialisierten Milchviehbetrieb</t>
  </si>
  <si>
    <t>https://www.lfl.bayern.de/iba/tier/296853/index.php</t>
  </si>
  <si>
    <t>Anlage zur LfL-Internetveröffentlichung: Die wirtschaftliche Situation der spezialisierten Milchviehbetriebe</t>
  </si>
  <si>
    <t xml:space="preserve"> </t>
  </si>
  <si>
    <t>In Bayern haben die spezialisierten, konventionell wirtschaftenden Milchviehbetriebe</t>
  </si>
  <si>
    <r>
      <t xml:space="preserve">über die letzten Jahre einen </t>
    </r>
    <r>
      <rPr>
        <sz val="12"/>
        <color rgb="FF0000FF"/>
        <rFont val="Arial"/>
        <family val="2"/>
      </rPr>
      <t xml:space="preserve">Stückgewinn von rund 1.000 €/Kuh </t>
    </r>
    <r>
      <rPr>
        <sz val="12"/>
        <color theme="1"/>
        <rFont val="Arial"/>
        <family val="2"/>
      </rPr>
      <t xml:space="preserve">erzielt. </t>
    </r>
  </si>
  <si>
    <t>Bedarf für die Lebenshaltung: 4 x 7.000 €/Haushaltsperson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</si>
</sst>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8" formatCode="#,##0.00\ &quot;€&quot;;[Red]\-#,##0.00\ &quot;€&quot;"/>
    <numFmt numFmtId="164" formatCode="#,##0_ ;[Red]\-#,##0\ "/>
    <numFmt numFmtId="165" formatCode="#,##0.0_ ;[Red]\-#,##0.0\ "/>
    <numFmt numFmtId="166" formatCode="#,##0.00_ ;[Red]\-#,##0.00\ "/>
    <numFmt numFmtId="167" formatCode="#,##0\ &quot;h&quot;"/>
    <numFmt numFmtId="168" formatCode="0.0%"/>
    <numFmt numFmtId="169" formatCode="0.0"/>
    <numFmt numFmtId="170" formatCode="dd/mm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b/>
      <sz val="11"/>
      <color theme="1"/>
      <name val="Arial"/>
      <family val="2"/>
    </font>
    <font>
      <sz val="12"/>
      <color rgb="FF0000FF"/>
      <name val="Arial"/>
      <family val="2"/>
    </font>
    <font>
      <sz val="11"/>
      <color rgb="FF0000FF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b/>
      <sz val="14"/>
      <color theme="1"/>
      <name val="Arial"/>
      <family val="2"/>
    </font>
    <font>
      <sz val="10"/>
      <color rgb="FF0000FF"/>
      <name val="Arial"/>
      <family val="2"/>
    </font>
    <font>
      <b/>
      <sz val="12"/>
      <color rgb="FF00B050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u/>
      <sz val="14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2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29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164" fontId="6" fillId="2" borderId="0" xfId="0" applyNumberFormat="1" applyFont="1" applyFill="1" applyAlignment="1">
      <alignment horizontal="right"/>
    </xf>
    <xf numFmtId="164" fontId="6" fillId="0" borderId="0" xfId="0" applyNumberFormat="1" applyFont="1"/>
    <xf numFmtId="0" fontId="8" fillId="0" borderId="0" xfId="0" applyFont="1"/>
    <xf numFmtId="165" fontId="8" fillId="2" borderId="0" xfId="0" applyNumberFormat="1" applyFont="1" applyFill="1" applyAlignment="1">
      <alignment horizontal="right"/>
    </xf>
    <xf numFmtId="0" fontId="9" fillId="0" borderId="0" xfId="0" applyFont="1" applyAlignment="1">
      <alignment horizontal="right"/>
    </xf>
    <xf numFmtId="166" fontId="6" fillId="2" borderId="0" xfId="0" applyNumberFormat="1" applyFont="1" applyFill="1" applyAlignment="1">
      <alignment horizontal="right"/>
    </xf>
    <xf numFmtId="166" fontId="6" fillId="0" borderId="0" xfId="0" applyNumberFormat="1" applyFont="1"/>
    <xf numFmtId="165" fontId="6" fillId="2" borderId="0" xfId="0" applyNumberFormat="1" applyFont="1" applyFill="1" applyAlignment="1">
      <alignment horizontal="right"/>
    </xf>
    <xf numFmtId="165" fontId="6" fillId="0" borderId="0" xfId="0" applyNumberFormat="1" applyFont="1"/>
    <xf numFmtId="0" fontId="10" fillId="0" borderId="0" xfId="0" applyFont="1"/>
    <xf numFmtId="164" fontId="11" fillId="0" borderId="0" xfId="0" applyNumberFormat="1" applyFont="1" applyAlignment="1">
      <alignment horizontal="center"/>
    </xf>
    <xf numFmtId="164" fontId="8" fillId="2" borderId="0" xfId="0" applyNumberFormat="1" applyFont="1" applyFill="1" applyAlignment="1">
      <alignment horizontal="right"/>
    </xf>
    <xf numFmtId="164" fontId="11" fillId="0" borderId="0" xfId="0" applyNumberFormat="1" applyFont="1"/>
    <xf numFmtId="165" fontId="11" fillId="0" borderId="0" xfId="0" applyNumberFormat="1" applyFont="1"/>
    <xf numFmtId="164" fontId="8" fillId="0" borderId="0" xfId="0" applyNumberFormat="1" applyFont="1"/>
    <xf numFmtId="0" fontId="12" fillId="0" borderId="0" xfId="0" applyFont="1" applyAlignment="1">
      <alignment horizontal="center"/>
    </xf>
    <xf numFmtId="167" fontId="6" fillId="0" borderId="0" xfId="0" applyNumberFormat="1" applyFont="1" applyAlignment="1">
      <alignment horizontal="left"/>
    </xf>
    <xf numFmtId="167" fontId="6" fillId="0" borderId="0" xfId="0" applyNumberFormat="1" applyFont="1"/>
    <xf numFmtId="6" fontId="6" fillId="0" borderId="0" xfId="0" applyNumberFormat="1" applyFont="1"/>
    <xf numFmtId="0" fontId="6" fillId="0" borderId="3" xfId="0" applyFont="1" applyBorder="1"/>
    <xf numFmtId="0" fontId="7" fillId="0" borderId="3" xfId="0" applyFont="1" applyBorder="1" applyAlignment="1">
      <alignment horizontal="center"/>
    </xf>
    <xf numFmtId="6" fontId="6" fillId="0" borderId="3" xfId="0" applyNumberFormat="1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6" fontId="13" fillId="0" borderId="0" xfId="0" applyNumberFormat="1" applyFont="1"/>
    <xf numFmtId="0" fontId="13" fillId="0" borderId="3" xfId="0" applyFont="1" applyBorder="1"/>
    <xf numFmtId="0" fontId="14" fillId="0" borderId="3" xfId="0" applyFont="1" applyBorder="1" applyAlignment="1">
      <alignment horizontal="center"/>
    </xf>
    <xf numFmtId="168" fontId="13" fillId="0" borderId="3" xfId="1" applyNumberFormat="1" applyFont="1" applyBorder="1"/>
    <xf numFmtId="168" fontId="13" fillId="0" borderId="0" xfId="1" applyNumberFormat="1" applyFont="1" applyBorder="1"/>
    <xf numFmtId="9" fontId="6" fillId="0" borderId="0" xfId="0" applyNumberFormat="1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69" fontId="16" fillId="0" borderId="0" xfId="0" applyNumberFormat="1" applyFont="1"/>
    <xf numFmtId="1" fontId="16" fillId="0" borderId="0" xfId="0" applyNumberFormat="1" applyFont="1"/>
    <xf numFmtId="169" fontId="13" fillId="0" borderId="0" xfId="0" applyNumberFormat="1" applyFont="1"/>
    <xf numFmtId="10" fontId="13" fillId="0" borderId="3" xfId="1" applyNumberFormat="1" applyFont="1" applyBorder="1"/>
    <xf numFmtId="2" fontId="16" fillId="0" borderId="0" xfId="0" applyNumberFormat="1" applyFont="1"/>
    <xf numFmtId="0" fontId="9" fillId="0" borderId="0" xfId="0" applyFont="1"/>
    <xf numFmtId="9" fontId="9" fillId="0" borderId="0" xfId="0" applyNumberFormat="1" applyFont="1"/>
    <xf numFmtId="169" fontId="18" fillId="0" borderId="0" xfId="0" applyNumberFormat="1" applyFont="1"/>
    <xf numFmtId="0" fontId="18" fillId="0" borderId="0" xfId="0" applyFont="1"/>
    <xf numFmtId="9" fontId="6" fillId="0" borderId="3" xfId="0" applyNumberFormat="1" applyFont="1" applyBorder="1"/>
    <xf numFmtId="8" fontId="6" fillId="0" borderId="3" xfId="0" applyNumberFormat="1" applyFont="1" applyBorder="1"/>
    <xf numFmtId="8" fontId="6" fillId="0" borderId="0" xfId="0" applyNumberFormat="1" applyFont="1"/>
    <xf numFmtId="164" fontId="6" fillId="0" borderId="3" xfId="0" applyNumberFormat="1" applyFont="1" applyBorder="1"/>
    <xf numFmtId="3" fontId="11" fillId="0" borderId="0" xfId="0" applyNumberFormat="1" applyFont="1"/>
    <xf numFmtId="0" fontId="11" fillId="0" borderId="0" xfId="0" applyFont="1"/>
    <xf numFmtId="3" fontId="6" fillId="0" borderId="0" xfId="0" applyNumberFormat="1" applyFont="1"/>
    <xf numFmtId="3" fontId="19" fillId="0" borderId="0" xfId="0" applyNumberFormat="1" applyFont="1"/>
    <xf numFmtId="0" fontId="19" fillId="0" borderId="0" xfId="0" applyFont="1"/>
    <xf numFmtId="164" fontId="19" fillId="0" borderId="0" xfId="0" applyNumberFormat="1" applyFont="1"/>
    <xf numFmtId="165" fontId="19" fillId="0" borderId="0" xfId="0" applyNumberFormat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0" fillId="0" borderId="0" xfId="0" applyFont="1"/>
    <xf numFmtId="166" fontId="0" fillId="0" borderId="0" xfId="0" applyNumberFormat="1" applyFont="1"/>
    <xf numFmtId="166" fontId="6" fillId="3" borderId="8" xfId="0" applyNumberFormat="1" applyFont="1" applyFill="1" applyBorder="1"/>
    <xf numFmtId="0" fontId="6" fillId="0" borderId="0" xfId="0" applyFont="1" applyAlignment="1">
      <alignment horizontal="left" vertical="center"/>
    </xf>
    <xf numFmtId="0" fontId="6" fillId="0" borderId="9" xfId="0" applyFont="1" applyBorder="1"/>
    <xf numFmtId="0" fontId="6" fillId="0" borderId="0" xfId="0" applyFont="1" applyBorder="1"/>
    <xf numFmtId="166" fontId="0" fillId="0" borderId="0" xfId="0" applyNumberFormat="1" applyFont="1" applyBorder="1"/>
    <xf numFmtId="0" fontId="6" fillId="4" borderId="0" xfId="0" applyFont="1" applyFill="1"/>
    <xf numFmtId="164" fontId="6" fillId="3" borderId="8" xfId="0" applyNumberFormat="1" applyFont="1" applyFill="1" applyBorder="1"/>
    <xf numFmtId="164" fontId="0" fillId="0" borderId="0" xfId="0" applyNumberFormat="1" applyFont="1"/>
    <xf numFmtId="0" fontId="0" fillId="4" borderId="0" xfId="0" applyFont="1" applyFill="1"/>
    <xf numFmtId="165" fontId="6" fillId="3" borderId="8" xfId="0" applyNumberFormat="1" applyFont="1" applyFill="1" applyBorder="1"/>
    <xf numFmtId="0" fontId="23" fillId="0" borderId="0" xfId="0" applyFont="1" applyAlignment="1">
      <alignment horizontal="left" vertical="center"/>
    </xf>
    <xf numFmtId="0" fontId="23" fillId="0" borderId="0" xfId="0" applyFont="1"/>
    <xf numFmtId="164" fontId="23" fillId="0" borderId="0" xfId="0" applyNumberFormat="1" applyFont="1"/>
    <xf numFmtId="166" fontId="24" fillId="0" borderId="0" xfId="0" applyNumberFormat="1" applyFont="1"/>
    <xf numFmtId="0" fontId="24" fillId="0" borderId="0" xfId="0" applyFont="1"/>
    <xf numFmtId="164" fontId="6" fillId="3" borderId="8" xfId="0" applyNumberFormat="1" applyFont="1" applyFill="1" applyBorder="1" applyAlignment="1">
      <alignment horizontal="center"/>
    </xf>
    <xf numFmtId="0" fontId="6" fillId="0" borderId="0" xfId="0" applyFont="1" applyFill="1"/>
    <xf numFmtId="165" fontId="8" fillId="0" borderId="0" xfId="0" applyNumberFormat="1" applyFont="1" applyFill="1" applyAlignment="1">
      <alignment horizontal="right"/>
    </xf>
    <xf numFmtId="164" fontId="6" fillId="0" borderId="0" xfId="0" applyNumberFormat="1" applyFont="1" applyFill="1"/>
    <xf numFmtId="164" fontId="8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center"/>
    </xf>
    <xf numFmtId="0" fontId="0" fillId="0" borderId="2" xfId="0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0" xfId="0" applyFont="1" applyBorder="1"/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164" fontId="6" fillId="5" borderId="4" xfId="0" applyNumberFormat="1" applyFont="1" applyFill="1" applyBorder="1"/>
    <xf numFmtId="164" fontId="6" fillId="5" borderId="5" xfId="0" applyNumberFormat="1" applyFont="1" applyFill="1" applyBorder="1"/>
    <xf numFmtId="164" fontId="6" fillId="5" borderId="6" xfId="0" applyNumberFormat="1" applyFont="1" applyFill="1" applyBorder="1"/>
    <xf numFmtId="164" fontId="6" fillId="5" borderId="7" xfId="0" applyNumberFormat="1" applyFont="1" applyFill="1" applyBorder="1"/>
    <xf numFmtId="165" fontId="6" fillId="5" borderId="4" xfId="0" applyNumberFormat="1" applyFont="1" applyFill="1" applyBorder="1"/>
    <xf numFmtId="165" fontId="6" fillId="5" borderId="5" xfId="0" applyNumberFormat="1" applyFont="1" applyFill="1" applyBorder="1"/>
    <xf numFmtId="165" fontId="6" fillId="5" borderId="6" xfId="0" applyNumberFormat="1" applyFont="1" applyFill="1" applyBorder="1"/>
    <xf numFmtId="165" fontId="6" fillId="5" borderId="7" xfId="0" applyNumberFormat="1" applyFont="1" applyFill="1" applyBorder="1"/>
    <xf numFmtId="170" fontId="30" fillId="0" borderId="0" xfId="0" applyNumberFormat="1" applyFont="1"/>
    <xf numFmtId="164" fontId="6" fillId="0" borderId="0" xfId="0" applyNumberFormat="1" applyFont="1" applyAlignment="1">
      <alignment horizontal="center"/>
    </xf>
    <xf numFmtId="0" fontId="29" fillId="0" borderId="0" xfId="3" applyAlignment="1">
      <alignment horizontal="left" vertical="center"/>
    </xf>
    <xf numFmtId="166" fontId="31" fillId="0" borderId="0" xfId="0" applyNumberFormat="1" applyFont="1" applyAlignment="1">
      <alignment horizontal="center" vertical="center"/>
    </xf>
    <xf numFmtId="166" fontId="31" fillId="0" borderId="0" xfId="0" applyNumberFormat="1" applyFont="1"/>
  </cellXfs>
  <cellStyles count="4">
    <cellStyle name="Link" xfId="3" builtinId="8"/>
    <cellStyle name="Prozent" xfId="1" builtinId="5"/>
    <cellStyle name="Standard" xfId="0" builtinId="0"/>
    <cellStyle name="Standard 2" xfId="2" xr:uid="{D026ABFD-992F-48E5-8B95-EB6923A16E33}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831940</xdr:colOff>
      <xdr:row>0</xdr:row>
      <xdr:rowOff>346710</xdr:rowOff>
    </xdr:from>
    <xdr:to>
      <xdr:col>10</xdr:col>
      <xdr:colOff>129267</xdr:colOff>
      <xdr:row>0</xdr:row>
      <xdr:rowOff>809625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54E6A6A-705D-4ADA-9FCB-1CABC9C17F42}"/>
            </a:ext>
          </a:extLst>
        </xdr:cNvPr>
        <xdr:cNvSpPr txBox="1"/>
      </xdr:nvSpPr>
      <xdr:spPr>
        <a:xfrm>
          <a:off x="4422865" y="346710"/>
          <a:ext cx="1798592" cy="4610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Bayerische Landesanstalt</a:t>
          </a:r>
          <a:endParaRPr lang="de-DE">
            <a:effectLst/>
          </a:endParaRPr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für Landwirtschaft</a:t>
          </a:r>
          <a:endParaRPr lang="de-DE">
            <a:effectLst/>
          </a:endParaRPr>
        </a:p>
        <a:p>
          <a:endParaRPr lang="de-DE" sz="1100"/>
        </a:p>
      </xdr:txBody>
    </xdr:sp>
    <xdr:clientData/>
  </xdr:twoCellAnchor>
  <xdr:oneCellAnchor>
    <xdr:from>
      <xdr:col>0</xdr:col>
      <xdr:colOff>152400</xdr:colOff>
      <xdr:row>5</xdr:row>
      <xdr:rowOff>136071</xdr:rowOff>
    </xdr:from>
    <xdr:ext cx="7318375" cy="2033512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8CC324D8-1FEB-4884-8033-82689A33B329}"/>
            </a:ext>
          </a:extLst>
        </xdr:cNvPr>
        <xdr:cNvSpPr txBox="1"/>
      </xdr:nvSpPr>
      <xdr:spPr>
        <a:xfrm>
          <a:off x="152400" y="2050596"/>
          <a:ext cx="7318375" cy="2033512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Vorlage zur Berechnung der eigenen Kennzahlen.</a:t>
          </a:r>
        </a:p>
        <a:p>
          <a:endParaRPr lang="de-DE" sz="1200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Für den Vergleich mit der bayerischen oder deutschen BMEL-Gruppenauswertung der spezialisierten Milchviehbetriebe (Internetsuche: LfL BMEL Buchführung Milchvieh).</a:t>
          </a:r>
        </a:p>
        <a:p>
          <a:endParaRPr lang="de-DE" sz="1200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Excelblatt "BMEL-Codes" ist das Formblatt zur Eingabe der Daten aus der eigenen Buchführung mit Angaben zu Kennwertnummer und Spaltennummer. Liegt die Buchführung als PDF-Dokument vor, geht das Heraussuchen ohne viel Blättern über die Suchfunktion.</a:t>
          </a:r>
        </a:p>
        <a:p>
          <a:endParaRPr lang="de-DE" sz="1200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Daten für die grau hinterlegten Felder kommen aus dem Blatt BMEL-Codes.</a:t>
          </a:r>
        </a:p>
        <a:p>
          <a:endParaRPr lang="de-DE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100"/>
        </a:p>
      </xdr:txBody>
    </xdr:sp>
    <xdr:clientData/>
  </xdr:oneCellAnchor>
  <xdr:twoCellAnchor>
    <xdr:from>
      <xdr:col>1</xdr:col>
      <xdr:colOff>12709</xdr:colOff>
      <xdr:row>0</xdr:row>
      <xdr:rowOff>122757</xdr:rowOff>
    </xdr:from>
    <xdr:to>
      <xdr:col>5</xdr:col>
      <xdr:colOff>584209</xdr:colOff>
      <xdr:row>0</xdr:row>
      <xdr:rowOff>875232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380B5D9F-8E99-4298-A183-8970E0ADA245}"/>
            </a:ext>
          </a:extLst>
        </xdr:cNvPr>
        <xdr:cNvSpPr txBox="1"/>
      </xdr:nvSpPr>
      <xdr:spPr>
        <a:xfrm>
          <a:off x="208924" y="120852"/>
          <a:ext cx="2278380" cy="754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Guido Hofmann</a:t>
          </a:r>
          <a:endParaRPr lang="de-DE">
            <a:effectLst/>
          </a:endParaRPr>
        </a:p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Ökonomik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der Milchproduktion</a:t>
          </a:r>
          <a:endParaRPr lang="de-DE">
            <a:effectLst/>
          </a:endParaRPr>
        </a:p>
        <a:p>
          <a:r>
            <a:rPr lang="de-DE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08161 / 8640 - 1461</a:t>
          </a:r>
          <a:endParaRPr lang="de-DE" sz="900">
            <a:effectLst/>
          </a:endParaRPr>
        </a:p>
        <a:p>
          <a:r>
            <a:rPr lang="de-DE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guido.hofmann@lfl.bayern.de</a:t>
          </a:r>
          <a:endParaRPr lang="de-DE" sz="900">
            <a:effectLst/>
          </a:endParaRPr>
        </a:p>
        <a:p>
          <a:endParaRPr lang="de-DE" sz="1100"/>
        </a:p>
      </xdr:txBody>
    </xdr:sp>
    <xdr:clientData/>
  </xdr:twoCellAnchor>
  <xdr:twoCellAnchor editAs="oneCell">
    <xdr:from>
      <xdr:col>9</xdr:col>
      <xdr:colOff>709477</xdr:colOff>
      <xdr:row>0</xdr:row>
      <xdr:rowOff>128723</xdr:rowOff>
    </xdr:from>
    <xdr:to>
      <xdr:col>11</xdr:col>
      <xdr:colOff>530309</xdr:colOff>
      <xdr:row>0</xdr:row>
      <xdr:rowOff>841121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96CC94B-EA8F-41F3-8C5F-82BA8E396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9187" y="132533"/>
          <a:ext cx="1401982" cy="714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fl.bayern.de/iba/tier/296853/index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F5008-5237-4FBE-8E01-AFE31037CEE6}">
  <dimension ref="A1:N369"/>
  <sheetViews>
    <sheetView showGridLines="0" tabSelected="1" zoomScaleNormal="100" zoomScaleSheetLayoutView="100" workbookViewId="0">
      <selection activeCell="L4" sqref="L4"/>
    </sheetView>
  </sheetViews>
  <sheetFormatPr baseColWidth="10" defaultRowHeight="14.4" x14ac:dyDescent="0.3"/>
  <cols>
    <col min="1" max="1" width="3" customWidth="1"/>
    <col min="2" max="2" width="1.77734375" customWidth="1"/>
    <col min="3" max="3" width="4.5546875" customWidth="1"/>
    <col min="5" max="5" width="7.77734375" customWidth="1"/>
    <col min="6" max="6" width="13.44140625" style="3" customWidth="1"/>
    <col min="7" max="7" width="11.77734375" customWidth="1"/>
    <col min="8" max="8" width="13.21875" customWidth="1"/>
    <col min="9" max="9" width="12.21875" style="63" customWidth="1"/>
    <col min="10" max="11" width="11.77734375" customWidth="1"/>
    <col min="12" max="12" width="9.21875" customWidth="1"/>
  </cols>
  <sheetData>
    <row r="1" spans="1:12" ht="78.75" customHeight="1" thickBot="1" x14ac:dyDescent="0.35">
      <c r="A1" s="111"/>
      <c r="B1" s="1"/>
      <c r="C1" s="1"/>
      <c r="D1" s="1"/>
      <c r="E1" s="1"/>
      <c r="F1" s="2"/>
      <c r="G1" s="1" t="s">
        <v>181</v>
      </c>
      <c r="H1" s="1" t="s">
        <v>181</v>
      </c>
      <c r="I1" s="65"/>
      <c r="J1" s="1"/>
      <c r="K1" s="1"/>
      <c r="L1" s="1"/>
    </row>
    <row r="2" spans="1:12" x14ac:dyDescent="0.3">
      <c r="A2" s="111"/>
      <c r="B2" s="110"/>
      <c r="C2" s="110"/>
      <c r="L2" s="4"/>
    </row>
    <row r="3" spans="1:12" s="124" customFormat="1" x14ac:dyDescent="0.3">
      <c r="A3" s="123"/>
      <c r="B3" s="123"/>
      <c r="C3" s="123"/>
      <c r="F3" s="125"/>
      <c r="I3" s="82"/>
      <c r="L3" s="134">
        <v>45757</v>
      </c>
    </row>
    <row r="4" spans="1:12" s="119" customFormat="1" ht="23.4" x14ac:dyDescent="0.45">
      <c r="A4" s="118"/>
      <c r="B4" s="118" t="s">
        <v>177</v>
      </c>
      <c r="F4" s="120"/>
      <c r="I4" s="121"/>
      <c r="L4" s="122"/>
    </row>
    <row r="5" spans="1:12" s="115" customFormat="1" ht="18" x14ac:dyDescent="0.35">
      <c r="A5" s="114"/>
      <c r="B5" s="114" t="s">
        <v>178</v>
      </c>
      <c r="F5" s="116"/>
      <c r="I5" s="117"/>
      <c r="L5" s="113"/>
    </row>
    <row r="6" spans="1:12" s="115" customFormat="1" ht="18" x14ac:dyDescent="0.35">
      <c r="A6" s="114"/>
      <c r="B6" s="114"/>
      <c r="F6" s="116"/>
      <c r="I6" s="117"/>
      <c r="L6" s="113"/>
    </row>
    <row r="7" spans="1:12" s="115" customFormat="1" ht="18" x14ac:dyDescent="0.35">
      <c r="A7" s="114"/>
      <c r="B7" s="114"/>
      <c r="F7" s="116"/>
      <c r="I7" s="117"/>
      <c r="L7" s="113"/>
    </row>
    <row r="8" spans="1:12" x14ac:dyDescent="0.3">
      <c r="A8" s="111"/>
      <c r="B8" s="111"/>
      <c r="C8" s="111"/>
      <c r="L8" s="112"/>
    </row>
    <row r="9" spans="1:12" x14ac:dyDescent="0.3">
      <c r="A9" s="111"/>
      <c r="B9" s="111"/>
      <c r="C9" s="111"/>
      <c r="L9" s="112"/>
    </row>
    <row r="10" spans="1:12" s="5" customFormat="1" ht="25.8" x14ac:dyDescent="0.5">
      <c r="F10" s="6"/>
      <c r="I10" s="66"/>
    </row>
    <row r="17" spans="3:12" x14ac:dyDescent="0.3">
      <c r="C17" t="s">
        <v>180</v>
      </c>
    </row>
    <row r="18" spans="3:12" ht="8.25" customHeight="1" x14ac:dyDescent="0.3"/>
    <row r="19" spans="3:12" x14ac:dyDescent="0.3">
      <c r="D19" s="136" t="s">
        <v>179</v>
      </c>
      <c r="E19" s="136"/>
      <c r="F19" s="136"/>
      <c r="G19" s="136"/>
      <c r="H19" s="136"/>
    </row>
    <row r="20" spans="3:12" s="81" customFormat="1" x14ac:dyDescent="0.3">
      <c r="C20" s="64"/>
      <c r="I20" s="82"/>
    </row>
    <row r="21" spans="3:12" s="7" customFormat="1" ht="15.6" x14ac:dyDescent="0.3">
      <c r="C21" s="11" t="s">
        <v>0</v>
      </c>
      <c r="D21" s="11"/>
      <c r="E21" s="11"/>
      <c r="F21" s="11"/>
      <c r="G21" s="11"/>
      <c r="H21" s="12">
        <f>+'BMEL-Codes'!C55</f>
        <v>0</v>
      </c>
      <c r="I21" s="83"/>
      <c r="L21" s="13"/>
    </row>
    <row r="22" spans="3:12" x14ac:dyDescent="0.3">
      <c r="I22" s="84"/>
    </row>
    <row r="23" spans="3:12" s="7" customFormat="1" ht="15" x14ac:dyDescent="0.25">
      <c r="C23" s="7" t="s">
        <v>1</v>
      </c>
      <c r="H23" s="9" t="str">
        <f>IFERROR('BMEL-Codes'!C57,"")</f>
        <v/>
      </c>
      <c r="I23" s="83"/>
    </row>
    <row r="24" spans="3:12" s="7" customFormat="1" ht="15" x14ac:dyDescent="0.25">
      <c r="C24" s="7" t="s">
        <v>2</v>
      </c>
      <c r="H24" s="9">
        <f>+'BMEL-Codes'!C56</f>
        <v>0</v>
      </c>
      <c r="I24" s="83"/>
    </row>
    <row r="25" spans="3:12" s="7" customFormat="1" ht="15" x14ac:dyDescent="0.25">
      <c r="C25" s="7" t="s">
        <v>3</v>
      </c>
      <c r="F25" s="8"/>
      <c r="H25" s="14">
        <f>+'BMEL-Codes'!C59</f>
        <v>0</v>
      </c>
      <c r="I25" s="83"/>
    </row>
    <row r="26" spans="3:12" s="7" customFormat="1" ht="15" x14ac:dyDescent="0.25">
      <c r="C26" s="7" t="s">
        <v>4</v>
      </c>
      <c r="H26" s="9">
        <f>+'BMEL-Codes'!C56</f>
        <v>0</v>
      </c>
      <c r="I26" s="83"/>
    </row>
    <row r="27" spans="3:12" s="7" customFormat="1" ht="15" x14ac:dyDescent="0.25">
      <c r="C27" s="7" t="s">
        <v>5</v>
      </c>
      <c r="H27" s="16" t="str">
        <f>IFERROR('BMEL-Codes'!C61,"")</f>
        <v/>
      </c>
      <c r="I27" s="83"/>
    </row>
    <row r="28" spans="3:12" s="7" customFormat="1" ht="15" x14ac:dyDescent="0.25">
      <c r="H28" s="108"/>
      <c r="I28" s="83"/>
    </row>
    <row r="29" spans="3:12" s="7" customFormat="1" ht="15" x14ac:dyDescent="0.25">
      <c r="C29" s="7" t="s">
        <v>6</v>
      </c>
      <c r="H29" s="9">
        <f>+'BMEL-Codes'!C35</f>
        <v>0</v>
      </c>
      <c r="I29" s="83"/>
    </row>
    <row r="30" spans="3:12" s="7" customFormat="1" ht="15" x14ac:dyDescent="0.25">
      <c r="C30" s="18" t="s">
        <v>7</v>
      </c>
      <c r="H30" s="9">
        <f>+'BMEL-Codes'!C64</f>
        <v>0</v>
      </c>
      <c r="I30" s="83"/>
    </row>
    <row r="31" spans="3:12" s="7" customFormat="1" ht="15" x14ac:dyDescent="0.25">
      <c r="C31" s="7" t="s">
        <v>8</v>
      </c>
      <c r="H31" s="9">
        <f>+'BMEL-Codes'!C65</f>
        <v>0</v>
      </c>
      <c r="I31" s="83"/>
    </row>
    <row r="32" spans="3:12" s="7" customFormat="1" ht="15" x14ac:dyDescent="0.25">
      <c r="C32" s="7" t="s">
        <v>9</v>
      </c>
      <c r="F32" s="8"/>
      <c r="H32" s="16">
        <f>+'BMEL-Codes'!C66</f>
        <v>0</v>
      </c>
      <c r="I32" s="83"/>
    </row>
    <row r="33" spans="1:12" s="7" customFormat="1" ht="15" x14ac:dyDescent="0.25">
      <c r="C33" s="7" t="s">
        <v>10</v>
      </c>
      <c r="F33" s="8"/>
      <c r="H33" s="16">
        <f>+'BMEL-Codes'!C67</f>
        <v>0</v>
      </c>
      <c r="I33" s="83"/>
    </row>
    <row r="34" spans="1:12" s="7" customFormat="1" ht="15" x14ac:dyDescent="0.25">
      <c r="C34" s="7" t="s">
        <v>11</v>
      </c>
      <c r="F34" s="8"/>
      <c r="H34" s="9">
        <f>+'BMEL-Codes'!C68</f>
        <v>0</v>
      </c>
      <c r="I34" s="83"/>
    </row>
    <row r="35" spans="1:12" s="7" customFormat="1" ht="15" x14ac:dyDescent="0.25">
      <c r="C35" s="7" t="s">
        <v>12</v>
      </c>
      <c r="F35" s="8"/>
      <c r="H35" s="9">
        <f>+'BMEL-Codes'!C69</f>
        <v>0</v>
      </c>
      <c r="I35" s="83"/>
    </row>
    <row r="36" spans="1:12" s="7" customFormat="1" ht="15" x14ac:dyDescent="0.25">
      <c r="C36" s="7" t="s">
        <v>13</v>
      </c>
      <c r="F36" s="8"/>
      <c r="H36" s="9">
        <f>+'BMEL-Codes'!C70</f>
        <v>0</v>
      </c>
      <c r="I36" s="83"/>
    </row>
    <row r="37" spans="1:12" s="7" customFormat="1" ht="15" x14ac:dyDescent="0.25">
      <c r="C37" s="7" t="s">
        <v>14</v>
      </c>
      <c r="F37" s="8"/>
      <c r="H37" s="14">
        <f>+'BMEL-Codes'!C71</f>
        <v>0</v>
      </c>
      <c r="I37" s="83"/>
    </row>
    <row r="38" spans="1:12" s="7" customFormat="1" ht="15" x14ac:dyDescent="0.25">
      <c r="F38" s="8"/>
      <c r="G38" s="10"/>
      <c r="H38" s="108"/>
      <c r="I38" s="85"/>
      <c r="J38" s="10"/>
      <c r="K38" s="10"/>
    </row>
    <row r="39" spans="1:12" s="7" customFormat="1" ht="15.6" x14ac:dyDescent="0.3">
      <c r="C39" s="11" t="s">
        <v>15</v>
      </c>
      <c r="F39" s="8"/>
      <c r="G39" s="10"/>
      <c r="H39" s="109" t="s">
        <v>16</v>
      </c>
      <c r="I39" s="19" t="s">
        <v>17</v>
      </c>
      <c r="J39" s="19" t="s">
        <v>18</v>
      </c>
      <c r="K39" s="19" t="s">
        <v>19</v>
      </c>
    </row>
    <row r="40" spans="1:12" s="7" customFormat="1" ht="15.6" x14ac:dyDescent="0.3">
      <c r="D40" s="7" t="s">
        <v>20</v>
      </c>
      <c r="F40" s="8"/>
      <c r="G40" s="10"/>
      <c r="H40" s="20">
        <f>+'BMEL-Codes'!C20</f>
        <v>0</v>
      </c>
      <c r="I40" s="21" t="str">
        <f>IFERROR(H40/H25,"")</f>
        <v/>
      </c>
      <c r="J40" s="21" t="str">
        <f>IFERROR(H40/H21,"")</f>
        <v/>
      </c>
      <c r="K40" s="22" t="str">
        <f>IFERROR(H40/$H$24*100,"")</f>
        <v/>
      </c>
    </row>
    <row r="41" spans="1:12" s="11" customFormat="1" ht="15.6" x14ac:dyDescent="0.3">
      <c r="A41" s="7"/>
      <c r="C41" s="7"/>
      <c r="D41" s="7" t="s">
        <v>21</v>
      </c>
      <c r="E41" s="7"/>
      <c r="F41" s="8"/>
      <c r="G41" s="104"/>
      <c r="H41" s="105" t="str">
        <f>IFERROR(H40/H29*100,"")</f>
        <v/>
      </c>
      <c r="I41" s="7"/>
      <c r="J41" s="21"/>
      <c r="K41" s="22"/>
    </row>
    <row r="42" spans="1:12" s="11" customFormat="1" ht="15.6" x14ac:dyDescent="0.3">
      <c r="A42" s="7"/>
      <c r="C42" s="7"/>
      <c r="D42" s="7"/>
      <c r="E42" s="7"/>
      <c r="F42" s="8"/>
      <c r="G42" s="104"/>
      <c r="H42" s="105"/>
      <c r="I42" s="7"/>
      <c r="J42" s="21"/>
      <c r="K42" s="22"/>
    </row>
    <row r="43" spans="1:12" s="11" customFormat="1" ht="15.6" x14ac:dyDescent="0.3">
      <c r="A43" s="7"/>
      <c r="C43" s="11" t="s">
        <v>22</v>
      </c>
      <c r="D43" s="7"/>
      <c r="E43" s="7"/>
      <c r="F43" s="8"/>
      <c r="G43" s="106"/>
      <c r="H43" s="107"/>
      <c r="I43" s="19" t="s">
        <v>17</v>
      </c>
      <c r="J43" s="21"/>
      <c r="K43" s="22"/>
    </row>
    <row r="44" spans="1:12" s="11" customFormat="1" ht="15.6" x14ac:dyDescent="0.3">
      <c r="A44" s="7"/>
      <c r="D44" s="7" t="s">
        <v>23</v>
      </c>
      <c r="E44" s="7"/>
      <c r="F44" s="8"/>
      <c r="G44" s="10"/>
      <c r="H44" s="20">
        <f>+'BMEL-Codes'!C43</f>
        <v>0</v>
      </c>
      <c r="I44" s="21" t="str">
        <f>IFERROR(H44/H25,"")</f>
        <v/>
      </c>
      <c r="J44" s="21" t="str">
        <f>IFERROR(H44/H21,"")</f>
        <v/>
      </c>
      <c r="K44" s="22" t="str">
        <f>IFERROR(H44/$H$24*100,"")</f>
        <v/>
      </c>
    </row>
    <row r="45" spans="1:12" s="7" customFormat="1" ht="15.6" x14ac:dyDescent="0.3">
      <c r="C45" s="11"/>
      <c r="D45" s="7" t="s">
        <v>24</v>
      </c>
      <c r="F45" s="8"/>
      <c r="G45" s="10"/>
      <c r="H45" s="105" t="str">
        <f>IFERROR(H30/H40*100,"")</f>
        <v/>
      </c>
      <c r="I45" s="83"/>
      <c r="J45" s="21"/>
      <c r="K45" s="10"/>
      <c r="L45" s="10"/>
    </row>
    <row r="46" spans="1:12" s="7" customFormat="1" ht="15.6" x14ac:dyDescent="0.3">
      <c r="C46" s="11"/>
      <c r="D46" s="7" t="s">
        <v>176</v>
      </c>
      <c r="F46" s="8"/>
      <c r="G46" s="10"/>
      <c r="H46" s="105">
        <f>+H40-H30</f>
        <v>0</v>
      </c>
      <c r="I46" s="83"/>
      <c r="J46" s="21"/>
      <c r="K46" s="10"/>
      <c r="L46" s="10"/>
    </row>
    <row r="47" spans="1:12" s="7" customFormat="1" ht="15.6" x14ac:dyDescent="0.3">
      <c r="A47" s="11"/>
      <c r="F47" s="8"/>
      <c r="I47" s="67"/>
      <c r="L47" s="10"/>
    </row>
    <row r="48" spans="1:12" s="7" customFormat="1" ht="15.6" x14ac:dyDescent="0.3">
      <c r="A48" s="11"/>
      <c r="B48" s="11" t="s">
        <v>25</v>
      </c>
      <c r="C48" s="11"/>
      <c r="D48" s="11"/>
      <c r="E48" s="11"/>
      <c r="F48" s="24"/>
      <c r="G48" s="11"/>
      <c r="H48" s="11"/>
      <c r="I48" s="69"/>
      <c r="J48" s="11"/>
      <c r="K48" s="11"/>
      <c r="L48" s="10"/>
    </row>
    <row r="49" spans="1:12" s="7" customFormat="1" ht="15.6" x14ac:dyDescent="0.3">
      <c r="B49" s="11" t="s">
        <v>26</v>
      </c>
      <c r="C49" s="11"/>
      <c r="D49" s="11"/>
      <c r="E49" s="11"/>
      <c r="F49" s="24"/>
      <c r="G49" s="11"/>
      <c r="H49" s="11"/>
      <c r="I49" s="69"/>
      <c r="J49" s="11"/>
      <c r="K49" s="11"/>
      <c r="L49" s="10"/>
    </row>
    <row r="50" spans="1:12" s="7" customFormat="1" ht="15" x14ac:dyDescent="0.25">
      <c r="C50" s="7" t="s">
        <v>27</v>
      </c>
      <c r="F50" s="8"/>
      <c r="I50" s="67"/>
    </row>
    <row r="51" spans="1:12" s="7" customFormat="1" ht="15.6" x14ac:dyDescent="0.3">
      <c r="C51" s="7" t="s">
        <v>28</v>
      </c>
      <c r="F51" s="8"/>
      <c r="I51" s="67"/>
      <c r="L51" s="11"/>
    </row>
    <row r="52" spans="1:12" s="7" customFormat="1" ht="15" x14ac:dyDescent="0.25">
      <c r="C52" s="7" t="s">
        <v>29</v>
      </c>
      <c r="F52" s="8"/>
      <c r="I52" s="67"/>
    </row>
    <row r="53" spans="1:12" s="7" customFormat="1" ht="15" x14ac:dyDescent="0.25">
      <c r="E53" s="7" t="s">
        <v>30</v>
      </c>
      <c r="F53" s="8"/>
      <c r="I53" s="67"/>
    </row>
    <row r="54" spans="1:12" s="7" customFormat="1" ht="15" x14ac:dyDescent="0.25">
      <c r="C54" s="7" t="s">
        <v>31</v>
      </c>
      <c r="E54" s="15">
        <f>+H25</f>
        <v>0</v>
      </c>
      <c r="F54" s="8" t="s">
        <v>32</v>
      </c>
      <c r="G54" s="25">
        <v>2500</v>
      </c>
      <c r="H54" s="26">
        <f>+E54*G54</f>
        <v>0</v>
      </c>
      <c r="I54" s="70">
        <v>24</v>
      </c>
      <c r="J54" s="7" t="s">
        <v>33</v>
      </c>
      <c r="K54" s="27">
        <f>H54*I54</f>
        <v>0</v>
      </c>
    </row>
    <row r="55" spans="1:12" s="7" customFormat="1" ht="15" x14ac:dyDescent="0.25">
      <c r="C55" s="7" t="s">
        <v>34</v>
      </c>
      <c r="F55" s="8"/>
      <c r="I55" s="70">
        <v>3.3</v>
      </c>
      <c r="J55" s="7" t="s">
        <v>35</v>
      </c>
      <c r="K55" s="27">
        <f>+H34*I55/100</f>
        <v>0</v>
      </c>
    </row>
    <row r="56" spans="1:12" s="7" customFormat="1" ht="15" x14ac:dyDescent="0.25">
      <c r="C56" s="7" t="s">
        <v>36</v>
      </c>
      <c r="F56" s="8"/>
      <c r="I56" s="71">
        <v>400</v>
      </c>
      <c r="J56" s="7" t="s">
        <v>37</v>
      </c>
      <c r="K56" s="27">
        <f>+I56*H33</f>
        <v>0</v>
      </c>
    </row>
    <row r="57" spans="1:12" s="7" customFormat="1" ht="15.6" thickBot="1" x14ac:dyDescent="0.3">
      <c r="C57" s="28" t="s">
        <v>38</v>
      </c>
      <c r="D57" s="28"/>
      <c r="E57" s="28"/>
      <c r="F57" s="29"/>
      <c r="G57" s="28"/>
      <c r="H57" s="28"/>
      <c r="I57" s="72"/>
      <c r="J57" s="28"/>
      <c r="K57" s="30">
        <f>SUM(K54:K56)</f>
        <v>0</v>
      </c>
    </row>
    <row r="58" spans="1:12" s="7" customFormat="1" ht="15" x14ac:dyDescent="0.25">
      <c r="F58" s="8"/>
      <c r="I58" s="67"/>
      <c r="K58" s="27"/>
    </row>
    <row r="59" spans="1:12" s="7" customFormat="1" ht="15" x14ac:dyDescent="0.25">
      <c r="C59" s="31" t="s">
        <v>39</v>
      </c>
      <c r="D59" s="31"/>
      <c r="E59" s="31"/>
      <c r="F59" s="32"/>
      <c r="G59" s="31"/>
      <c r="H59" s="31"/>
      <c r="I59" s="73"/>
      <c r="J59" s="31"/>
      <c r="K59" s="33">
        <f>+H40</f>
        <v>0</v>
      </c>
    </row>
    <row r="60" spans="1:12" s="7" customFormat="1" ht="15" x14ac:dyDescent="0.25">
      <c r="C60" s="7" t="s">
        <v>40</v>
      </c>
      <c r="F60" s="8"/>
      <c r="I60" s="67"/>
      <c r="K60" s="27">
        <f>+K57</f>
        <v>0</v>
      </c>
    </row>
    <row r="61" spans="1:12" s="7" customFormat="1" ht="15.6" thickBot="1" x14ac:dyDescent="0.3">
      <c r="C61" s="34" t="s">
        <v>41</v>
      </c>
      <c r="D61" s="34"/>
      <c r="E61" s="34"/>
      <c r="F61" s="35"/>
      <c r="G61" s="34"/>
      <c r="H61" s="34"/>
      <c r="I61" s="74"/>
      <c r="J61" s="34"/>
      <c r="K61" s="36" t="str">
        <f>IFERROR(K59/K60,"")</f>
        <v/>
      </c>
    </row>
    <row r="62" spans="1:12" s="7" customFormat="1" ht="15" x14ac:dyDescent="0.25">
      <c r="C62" s="31"/>
      <c r="D62" s="31"/>
      <c r="E62" s="31"/>
      <c r="F62" s="32"/>
      <c r="G62" s="31"/>
      <c r="H62" s="31"/>
      <c r="I62" s="73"/>
      <c r="J62" s="31"/>
      <c r="K62" s="37"/>
    </row>
    <row r="63" spans="1:12" s="7" customFormat="1" ht="15" x14ac:dyDescent="0.25">
      <c r="C63" s="7" t="s">
        <v>42</v>
      </c>
      <c r="F63" s="8"/>
      <c r="G63" s="38" t="str">
        <f>+K61</f>
        <v/>
      </c>
      <c r="H63" s="7" t="s">
        <v>43</v>
      </c>
      <c r="I63" s="67"/>
    </row>
    <row r="64" spans="1:12" s="7" customFormat="1" ht="17.399999999999999" x14ac:dyDescent="0.3">
      <c r="A64" s="39"/>
      <c r="B64" s="39"/>
      <c r="C64" s="39"/>
      <c r="D64" s="40" t="s">
        <v>44</v>
      </c>
      <c r="E64" s="41"/>
      <c r="F64" s="40"/>
      <c r="G64" s="40"/>
      <c r="H64" s="42"/>
      <c r="I64" s="75"/>
      <c r="J64" s="40"/>
      <c r="K64" s="43" t="str">
        <f>IFERROR(I54*$K$61,"")</f>
        <v/>
      </c>
      <c r="L64" s="40" t="s">
        <v>45</v>
      </c>
    </row>
    <row r="65" spans="1:12" s="7" customFormat="1" ht="17.399999999999999" x14ac:dyDescent="0.3">
      <c r="A65" s="39"/>
      <c r="B65" s="39"/>
      <c r="C65" s="39"/>
      <c r="D65" s="40" t="s">
        <v>46</v>
      </c>
      <c r="E65" s="41"/>
      <c r="F65" s="40"/>
      <c r="G65" s="40"/>
      <c r="H65" s="39"/>
      <c r="I65" s="75"/>
      <c r="J65" s="40"/>
      <c r="K65" s="43" t="str">
        <f>IFERROR(I55*$K$61,"")</f>
        <v/>
      </c>
      <c r="L65" s="40" t="s">
        <v>35</v>
      </c>
    </row>
    <row r="66" spans="1:12" s="7" customFormat="1" ht="17.399999999999999" x14ac:dyDescent="0.3">
      <c r="A66" s="39"/>
      <c r="B66" s="39"/>
      <c r="C66" s="39"/>
      <c r="D66" s="40" t="s">
        <v>47</v>
      </c>
      <c r="E66" s="41"/>
      <c r="F66" s="40"/>
      <c r="G66" s="40"/>
      <c r="H66" s="39"/>
      <c r="I66" s="75"/>
      <c r="J66" s="40"/>
      <c r="K66" s="44" t="str">
        <f>IFERROR(I56*$K$61,"")</f>
        <v/>
      </c>
      <c r="L66" s="40" t="s">
        <v>48</v>
      </c>
    </row>
    <row r="67" spans="1:12" s="7" customFormat="1" ht="15" x14ac:dyDescent="0.25">
      <c r="F67" s="8"/>
      <c r="G67" s="38"/>
      <c r="I67" s="67"/>
      <c r="K67" s="45"/>
      <c r="L67" s="31"/>
    </row>
    <row r="68" spans="1:12" s="7" customFormat="1" ht="15.6" x14ac:dyDescent="0.3">
      <c r="C68" s="11" t="s">
        <v>49</v>
      </c>
      <c r="F68" s="8"/>
      <c r="G68" s="38"/>
      <c r="I68" s="67"/>
      <c r="K68" s="45"/>
      <c r="L68" s="31"/>
    </row>
    <row r="69" spans="1:12" s="7" customFormat="1" ht="15" customHeight="1" x14ac:dyDescent="0.25">
      <c r="C69" s="31" t="s">
        <v>50</v>
      </c>
      <c r="D69" s="31"/>
      <c r="E69" s="31"/>
      <c r="F69" s="32"/>
      <c r="G69" s="31"/>
      <c r="H69" s="31"/>
      <c r="I69" s="73"/>
      <c r="J69" s="31"/>
      <c r="K69" s="33">
        <f>+K59-K55-K56</f>
        <v>0</v>
      </c>
    </row>
    <row r="70" spans="1:12" s="7" customFormat="1" ht="15" x14ac:dyDescent="0.25">
      <c r="C70" s="7" t="s">
        <v>51</v>
      </c>
      <c r="F70" s="8"/>
      <c r="I70" s="67"/>
      <c r="K70" s="27">
        <f>+K54</f>
        <v>0</v>
      </c>
    </row>
    <row r="71" spans="1:12" s="7" customFormat="1" ht="15.6" thickBot="1" x14ac:dyDescent="0.3">
      <c r="C71" s="34" t="s">
        <v>41</v>
      </c>
      <c r="D71" s="34"/>
      <c r="E71" s="34"/>
      <c r="F71" s="35"/>
      <c r="G71" s="34"/>
      <c r="H71" s="34"/>
      <c r="I71" s="74"/>
      <c r="J71" s="34"/>
      <c r="K71" s="46" t="str">
        <f>IFERROR(K69/K70,"")</f>
        <v/>
      </c>
    </row>
    <row r="72" spans="1:12" s="7" customFormat="1" ht="15" x14ac:dyDescent="0.25">
      <c r="I72" s="67"/>
    </row>
    <row r="73" spans="1:12" s="7" customFormat="1" ht="17.399999999999999" x14ac:dyDescent="0.3">
      <c r="A73" s="39"/>
      <c r="B73" s="39"/>
      <c r="C73" s="39"/>
      <c r="D73" s="40" t="s">
        <v>52</v>
      </c>
      <c r="E73" s="41"/>
      <c r="F73" s="40"/>
      <c r="G73" s="40"/>
      <c r="H73" s="42"/>
      <c r="I73" s="75"/>
      <c r="J73" s="40"/>
      <c r="K73" s="47" t="str">
        <f>IFERROR(I54*K71,"")</f>
        <v/>
      </c>
      <c r="L73" s="40" t="s">
        <v>45</v>
      </c>
    </row>
    <row r="74" spans="1:12" s="7" customFormat="1" ht="15.6" x14ac:dyDescent="0.3">
      <c r="A74" s="11"/>
      <c r="F74" s="8"/>
      <c r="I74" s="67"/>
    </row>
    <row r="75" spans="1:12" s="7" customFormat="1" ht="15.6" x14ac:dyDescent="0.3">
      <c r="D75" s="11" t="s">
        <v>53</v>
      </c>
      <c r="F75" s="38"/>
      <c r="I75" s="67"/>
      <c r="J75" s="45"/>
      <c r="L75" s="31"/>
    </row>
    <row r="76" spans="1:12" s="7" customFormat="1" ht="15" x14ac:dyDescent="0.25">
      <c r="A76" s="48"/>
      <c r="B76" s="48"/>
      <c r="C76" s="48"/>
      <c r="D76" s="48" t="s">
        <v>54</v>
      </c>
      <c r="E76" s="48"/>
      <c r="F76" s="49"/>
      <c r="G76" s="48"/>
      <c r="H76" s="48"/>
      <c r="I76" s="76"/>
      <c r="J76" s="50"/>
      <c r="K76" s="48"/>
      <c r="L76" s="51"/>
    </row>
    <row r="77" spans="1:12" s="11" customFormat="1" ht="15.6" x14ac:dyDescent="0.3">
      <c r="A77" s="7"/>
      <c r="B77" s="7"/>
      <c r="C77" s="7"/>
      <c r="D77" s="7" t="str">
        <f>CONCATENATE("Kalkulierte Faktorkosten (",I54," €/h, ",I55," % Zinsansatz, ",I56," € Pachtansatz)")</f>
        <v>Kalkulierte Faktorkosten (24 €/h, 3,3 % Zinsansatz, 400 € Pachtansatz)</v>
      </c>
      <c r="E77" s="7"/>
      <c r="F77" s="7"/>
      <c r="G77" s="38"/>
      <c r="H77" s="7"/>
      <c r="I77" s="67"/>
      <c r="J77" s="7"/>
      <c r="K77" s="27">
        <f>+K57</f>
        <v>0</v>
      </c>
      <c r="L77" s="31"/>
    </row>
    <row r="78" spans="1:12" s="7" customFormat="1" ht="15" x14ac:dyDescent="0.25">
      <c r="D78" s="7" t="s">
        <v>55</v>
      </c>
      <c r="G78" s="38"/>
      <c r="I78" s="67"/>
      <c r="K78" s="27">
        <f>+K59</f>
        <v>0</v>
      </c>
      <c r="L78" s="31"/>
    </row>
    <row r="79" spans="1:12" s="7" customFormat="1" ht="15.6" thickBot="1" x14ac:dyDescent="0.3">
      <c r="D79" s="28" t="s">
        <v>56</v>
      </c>
      <c r="E79" s="28"/>
      <c r="F79" s="28"/>
      <c r="G79" s="52"/>
      <c r="H79" s="28"/>
      <c r="I79" s="72"/>
      <c r="J79" s="28"/>
      <c r="K79" s="30">
        <f>+K77-K78</f>
        <v>0</v>
      </c>
      <c r="L79" s="31"/>
    </row>
    <row r="80" spans="1:12" s="7" customFormat="1" ht="15" x14ac:dyDescent="0.25">
      <c r="D80" s="7" t="s">
        <v>57</v>
      </c>
      <c r="G80" s="38"/>
      <c r="I80" s="67"/>
      <c r="K80" s="10">
        <f>+H36</f>
        <v>0</v>
      </c>
      <c r="L80" s="31"/>
    </row>
    <row r="81" spans="1:14" s="11" customFormat="1" ht="16.2" thickBot="1" x14ac:dyDescent="0.35">
      <c r="A81" s="7"/>
      <c r="B81" s="7"/>
      <c r="C81" s="7"/>
      <c r="D81" s="28" t="s">
        <v>58</v>
      </c>
      <c r="E81" s="28"/>
      <c r="F81" s="28"/>
      <c r="G81" s="52"/>
      <c r="H81" s="28"/>
      <c r="I81" s="72"/>
      <c r="J81" s="28"/>
      <c r="K81" s="53" t="str">
        <f>IFERROR(K79/K80,"")</f>
        <v/>
      </c>
      <c r="L81" s="31"/>
    </row>
    <row r="82" spans="1:14" s="7" customFormat="1" ht="15" x14ac:dyDescent="0.25">
      <c r="G82" s="38"/>
      <c r="I82" s="67"/>
      <c r="K82" s="54"/>
      <c r="L82" s="31"/>
    </row>
    <row r="83" spans="1:14" s="7" customFormat="1" ht="15" x14ac:dyDescent="0.25">
      <c r="D83" s="7" t="s">
        <v>14</v>
      </c>
      <c r="G83" s="38"/>
      <c r="I83" s="67"/>
      <c r="K83" s="54">
        <f>+H37/100</f>
        <v>0</v>
      </c>
      <c r="L83" s="31"/>
    </row>
    <row r="84" spans="1:14" s="7" customFormat="1" ht="15.6" x14ac:dyDescent="0.3">
      <c r="C84" s="11"/>
      <c r="D84" s="7" t="s">
        <v>59</v>
      </c>
      <c r="G84" s="38"/>
      <c r="I84" s="67"/>
      <c r="K84" s="54" t="str">
        <f>+K81</f>
        <v/>
      </c>
      <c r="L84" s="31"/>
    </row>
    <row r="85" spans="1:14" s="7" customFormat="1" ht="15.6" thickBot="1" x14ac:dyDescent="0.3">
      <c r="D85" s="28" t="s">
        <v>60</v>
      </c>
      <c r="E85" s="28"/>
      <c r="F85" s="28"/>
      <c r="G85" s="52"/>
      <c r="H85" s="28"/>
      <c r="I85" s="72"/>
      <c r="J85" s="28"/>
      <c r="K85" s="53" t="str">
        <f>IFERROR(K83+K84,"")</f>
        <v/>
      </c>
      <c r="L85" s="31"/>
    </row>
    <row r="86" spans="1:14" s="7" customFormat="1" ht="15.6" x14ac:dyDescent="0.3">
      <c r="A86" s="11"/>
      <c r="F86" s="8"/>
      <c r="I86" s="67"/>
    </row>
    <row r="87" spans="1:14" s="7" customFormat="1" ht="15.6" x14ac:dyDescent="0.3">
      <c r="B87" s="11" t="s">
        <v>61</v>
      </c>
      <c r="C87" s="11"/>
      <c r="D87" s="11"/>
      <c r="E87" s="11"/>
      <c r="F87" s="24"/>
      <c r="G87" s="11"/>
      <c r="H87" s="11"/>
      <c r="I87" s="69"/>
      <c r="J87" s="11"/>
      <c r="K87" s="11"/>
      <c r="L87" s="11"/>
    </row>
    <row r="88" spans="1:14" s="7" customFormat="1" ht="15" x14ac:dyDescent="0.25">
      <c r="C88" s="7" t="s">
        <v>62</v>
      </c>
      <c r="F88" s="8"/>
      <c r="I88" s="67"/>
    </row>
    <row r="89" spans="1:14" s="7" customFormat="1" ht="15" x14ac:dyDescent="0.25">
      <c r="C89" s="7" t="s">
        <v>63</v>
      </c>
      <c r="F89" s="8"/>
      <c r="I89" s="67"/>
    </row>
    <row r="90" spans="1:14" s="7" customFormat="1" ht="15.6" x14ac:dyDescent="0.3">
      <c r="A90" s="11"/>
      <c r="F90" s="8"/>
      <c r="I90" s="67"/>
    </row>
    <row r="91" spans="1:14" s="11" customFormat="1" ht="15.6" x14ac:dyDescent="0.3">
      <c r="A91" s="7"/>
      <c r="C91" s="11" t="s">
        <v>64</v>
      </c>
      <c r="F91" s="24"/>
      <c r="I91" s="69"/>
    </row>
    <row r="92" spans="1:14" s="7" customFormat="1" ht="15" x14ac:dyDescent="0.25">
      <c r="D92" s="7" t="s">
        <v>175</v>
      </c>
      <c r="F92" s="8"/>
      <c r="I92" s="67"/>
    </row>
    <row r="93" spans="1:14" s="7" customFormat="1" ht="15" x14ac:dyDescent="0.25">
      <c r="F93" s="8"/>
      <c r="I93" s="67"/>
    </row>
    <row r="94" spans="1:14" s="7" customFormat="1" ht="15" x14ac:dyDescent="0.25">
      <c r="D94" s="7" t="s">
        <v>184</v>
      </c>
      <c r="F94" s="8"/>
      <c r="I94" s="67"/>
      <c r="K94" s="10">
        <v>28000</v>
      </c>
    </row>
    <row r="95" spans="1:14" s="7" customFormat="1" ht="15" x14ac:dyDescent="0.25">
      <c r="D95" s="7" t="s">
        <v>65</v>
      </c>
      <c r="F95" s="8"/>
      <c r="I95" s="67"/>
      <c r="K95" s="10">
        <v>13000</v>
      </c>
    </row>
    <row r="96" spans="1:14" s="42" customFormat="1" ht="17.399999999999999" x14ac:dyDescent="0.3">
      <c r="A96" s="7"/>
      <c r="B96" s="7"/>
      <c r="C96" s="7"/>
      <c r="D96" s="7" t="s">
        <v>66</v>
      </c>
      <c r="E96" s="7"/>
      <c r="F96" s="8"/>
      <c r="G96" s="7"/>
      <c r="H96" s="7"/>
      <c r="I96" s="67"/>
      <c r="J96" s="7"/>
      <c r="K96" s="10">
        <v>10000</v>
      </c>
      <c r="L96" s="7"/>
      <c r="M96" s="39"/>
      <c r="N96" s="39"/>
    </row>
    <row r="97" spans="1:14" s="39" customFormat="1" ht="17.399999999999999" x14ac:dyDescent="0.3">
      <c r="A97" s="7"/>
      <c r="B97" s="7"/>
      <c r="C97" s="7"/>
      <c r="D97" s="7" t="s">
        <v>67</v>
      </c>
      <c r="E97" s="7"/>
      <c r="F97" s="8"/>
      <c r="G97" s="7"/>
      <c r="H97" s="7"/>
      <c r="I97" s="67"/>
      <c r="J97" s="7"/>
      <c r="K97" s="10">
        <v>9000</v>
      </c>
      <c r="L97" s="7"/>
    </row>
    <row r="98" spans="1:14" s="39" customFormat="1" ht="17.399999999999999" x14ac:dyDescent="0.3">
      <c r="A98" s="7"/>
      <c r="B98" s="7"/>
      <c r="C98" s="7"/>
      <c r="D98" s="7" t="s">
        <v>68</v>
      </c>
      <c r="E98" s="7"/>
      <c r="F98" s="8"/>
      <c r="G98" s="7"/>
      <c r="H98" s="7"/>
      <c r="I98" s="67"/>
      <c r="J98" s="7"/>
      <c r="K98" s="10">
        <v>15000</v>
      </c>
      <c r="L98" s="7"/>
    </row>
    <row r="99" spans="1:14" s="7" customFormat="1" ht="15.6" thickBot="1" x14ac:dyDescent="0.3">
      <c r="D99" s="28" t="s">
        <v>69</v>
      </c>
      <c r="E99" s="28"/>
      <c r="F99" s="29"/>
      <c r="G99" s="28"/>
      <c r="H99" s="28"/>
      <c r="I99" s="72"/>
      <c r="J99" s="28"/>
      <c r="K99" s="55">
        <f>SUM(K94:K98)</f>
        <v>75000</v>
      </c>
    </row>
    <row r="100" spans="1:14" s="7" customFormat="1" ht="15.6" x14ac:dyDescent="0.3">
      <c r="A100" s="11"/>
      <c r="F100" s="8"/>
      <c r="I100" s="67"/>
    </row>
    <row r="101" spans="1:14" s="7" customFormat="1" ht="15.6" x14ac:dyDescent="0.3">
      <c r="B101" s="11"/>
      <c r="C101" s="11" t="s">
        <v>70</v>
      </c>
      <c r="D101" s="11"/>
      <c r="E101" s="11"/>
      <c r="F101" s="24"/>
      <c r="G101" s="11"/>
      <c r="H101" s="11"/>
      <c r="I101" s="69"/>
      <c r="J101" s="11"/>
      <c r="K101" s="11"/>
      <c r="L101" s="11"/>
    </row>
    <row r="102" spans="1:14" s="7" customFormat="1" ht="15" customHeight="1" x14ac:dyDescent="0.25">
      <c r="F102" s="8"/>
      <c r="I102" s="67"/>
    </row>
    <row r="103" spans="1:14" s="7" customFormat="1" ht="15" customHeight="1" x14ac:dyDescent="0.3">
      <c r="F103" s="11" t="s">
        <v>71</v>
      </c>
      <c r="G103" s="11"/>
      <c r="H103" s="11"/>
      <c r="I103" s="77">
        <f>+K99</f>
        <v>75000</v>
      </c>
      <c r="J103" s="23">
        <f>+K99</f>
        <v>75000</v>
      </c>
      <c r="K103" s="23">
        <f>+K99</f>
        <v>75000</v>
      </c>
    </row>
    <row r="104" spans="1:14" s="7" customFormat="1" ht="15" customHeight="1" x14ac:dyDescent="0.3">
      <c r="F104" s="11" t="s">
        <v>72</v>
      </c>
      <c r="G104" s="11"/>
      <c r="H104" s="11"/>
      <c r="I104" s="77">
        <v>10</v>
      </c>
      <c r="J104" s="23">
        <v>20</v>
      </c>
      <c r="K104" s="23">
        <v>30</v>
      </c>
    </row>
    <row r="105" spans="1:14" s="42" customFormat="1" ht="15" customHeight="1" x14ac:dyDescent="0.3">
      <c r="A105" s="7"/>
      <c r="B105" s="7"/>
      <c r="C105" s="7"/>
      <c r="D105" s="7"/>
      <c r="E105" s="7"/>
      <c r="F105" s="7" t="s">
        <v>73</v>
      </c>
      <c r="G105" s="7"/>
      <c r="H105" s="7"/>
      <c r="I105" s="68">
        <f>+I103/I104*100</f>
        <v>750000</v>
      </c>
      <c r="J105" s="10">
        <f t="shared" ref="J105:K105" si="0">+J103/J104*100</f>
        <v>375000</v>
      </c>
      <c r="K105" s="10">
        <f t="shared" si="0"/>
        <v>250000</v>
      </c>
      <c r="L105" s="7"/>
      <c r="M105" s="39"/>
      <c r="N105" s="39"/>
    </row>
    <row r="106" spans="1:14" s="7" customFormat="1" ht="15" customHeight="1" x14ac:dyDescent="0.3">
      <c r="F106" s="11" t="s">
        <v>74</v>
      </c>
      <c r="G106" s="11"/>
      <c r="H106" s="11"/>
      <c r="I106" s="137">
        <v>0.57999999999999996</v>
      </c>
      <c r="J106" s="138">
        <f>+I106</f>
        <v>0.57999999999999996</v>
      </c>
      <c r="K106" s="138">
        <f>+I106</f>
        <v>0.57999999999999996</v>
      </c>
    </row>
    <row r="107" spans="1:14" s="7" customFormat="1" ht="15" x14ac:dyDescent="0.25">
      <c r="F107" s="7" t="s">
        <v>75</v>
      </c>
      <c r="I107" s="68">
        <f>+I105/I106</f>
        <v>1293103.4482758623</v>
      </c>
      <c r="J107" s="10">
        <f t="shared" ref="J107:K107" si="1">+J105/J106</f>
        <v>646551.72413793113</v>
      </c>
      <c r="K107" s="10">
        <f t="shared" si="1"/>
        <v>431034.4827586207</v>
      </c>
    </row>
    <row r="108" spans="1:14" s="7" customFormat="1" ht="15" x14ac:dyDescent="0.25">
      <c r="I108" s="68"/>
      <c r="J108" s="10"/>
      <c r="K108" s="10"/>
    </row>
    <row r="109" spans="1:14" s="7" customFormat="1" ht="15.6" x14ac:dyDescent="0.3">
      <c r="F109" s="7" t="s">
        <v>76</v>
      </c>
      <c r="I109" s="68"/>
      <c r="J109" s="10"/>
      <c r="K109" s="10"/>
    </row>
    <row r="110" spans="1:14" s="7" customFormat="1" ht="15" x14ac:dyDescent="0.25">
      <c r="I110" s="135" t="s">
        <v>77</v>
      </c>
      <c r="J110" s="135"/>
      <c r="K110" s="135"/>
    </row>
    <row r="111" spans="1:14" s="7" customFormat="1" ht="16.2" thickBot="1" x14ac:dyDescent="0.35">
      <c r="G111" s="56">
        <v>6000</v>
      </c>
      <c r="H111" s="57" t="s">
        <v>78</v>
      </c>
      <c r="I111" s="78">
        <f t="shared" ref="I111:K114" si="2">+I$107/$G111</f>
        <v>215.51724137931038</v>
      </c>
      <c r="J111" s="10">
        <f t="shared" si="2"/>
        <v>107.75862068965519</v>
      </c>
      <c r="K111" s="10">
        <f t="shared" si="2"/>
        <v>71.839080459770116</v>
      </c>
    </row>
    <row r="112" spans="1:14" s="11" customFormat="1" ht="15.6" x14ac:dyDescent="0.3">
      <c r="A112" s="7"/>
      <c r="B112" s="7"/>
      <c r="C112" s="7"/>
      <c r="D112" s="7"/>
      <c r="E112" s="7"/>
      <c r="F112" s="7"/>
      <c r="G112" s="58">
        <v>8000</v>
      </c>
      <c r="H112" s="7" t="s">
        <v>78</v>
      </c>
      <c r="I112" s="68">
        <f t="shared" si="2"/>
        <v>161.63793103448279</v>
      </c>
      <c r="J112" s="126">
        <f t="shared" si="2"/>
        <v>80.818965517241395</v>
      </c>
      <c r="K112" s="127">
        <f t="shared" si="2"/>
        <v>53.879310344827587</v>
      </c>
      <c r="L112" s="7"/>
      <c r="M112" s="7"/>
      <c r="N112" s="7"/>
    </row>
    <row r="113" spans="1:14" s="7" customFormat="1" ht="16.2" thickBot="1" x14ac:dyDescent="0.35">
      <c r="G113" s="58">
        <v>10000</v>
      </c>
      <c r="H113" s="7" t="s">
        <v>78</v>
      </c>
      <c r="I113" s="68">
        <f t="shared" si="2"/>
        <v>129.31034482758622</v>
      </c>
      <c r="J113" s="128">
        <f t="shared" si="2"/>
        <v>64.65517241379311</v>
      </c>
      <c r="K113" s="129">
        <f t="shared" si="2"/>
        <v>43.103448275862071</v>
      </c>
      <c r="M113" s="11"/>
      <c r="N113" s="11"/>
    </row>
    <row r="114" spans="1:14" s="7" customFormat="1" ht="15.6" x14ac:dyDescent="0.3">
      <c r="G114" s="59">
        <v>12000</v>
      </c>
      <c r="H114" s="60" t="s">
        <v>78</v>
      </c>
      <c r="I114" s="68">
        <f t="shared" si="2"/>
        <v>107.75862068965519</v>
      </c>
      <c r="J114" s="10">
        <f t="shared" si="2"/>
        <v>53.879310344827594</v>
      </c>
      <c r="K114" s="61">
        <f t="shared" si="2"/>
        <v>35.919540229885058</v>
      </c>
    </row>
    <row r="115" spans="1:14" s="7" customFormat="1" ht="15.6" x14ac:dyDescent="0.3">
      <c r="A115" s="11"/>
      <c r="F115" s="8"/>
      <c r="I115" s="68"/>
      <c r="J115" s="10"/>
      <c r="K115" s="10"/>
    </row>
    <row r="116" spans="1:14" s="7" customFormat="1" ht="15.6" x14ac:dyDescent="0.3">
      <c r="B116" s="11"/>
      <c r="C116" s="11" t="s">
        <v>79</v>
      </c>
      <c r="D116" s="11"/>
      <c r="E116" s="11"/>
      <c r="F116" s="24"/>
      <c r="G116" s="11"/>
      <c r="H116" s="11"/>
      <c r="I116" s="69"/>
      <c r="J116" s="11"/>
      <c r="K116" s="11"/>
      <c r="L116" s="11"/>
    </row>
    <row r="117" spans="1:14" s="7" customFormat="1" ht="15" x14ac:dyDescent="0.25">
      <c r="D117" s="7" t="s">
        <v>80</v>
      </c>
      <c r="F117" s="8"/>
      <c r="I117" s="67"/>
    </row>
    <row r="118" spans="1:14" s="7" customFormat="1" ht="15" x14ac:dyDescent="0.25">
      <c r="D118" s="7" t="s">
        <v>81</v>
      </c>
      <c r="F118" s="8"/>
      <c r="I118" s="67"/>
    </row>
    <row r="119" spans="1:14" s="7" customFormat="1" ht="15" x14ac:dyDescent="0.25">
      <c r="F119" s="8"/>
      <c r="I119" s="68"/>
      <c r="J119" s="10"/>
      <c r="K119" s="10"/>
    </row>
    <row r="120" spans="1:14" s="7" customFormat="1" ht="15" x14ac:dyDescent="0.25">
      <c r="F120" s="8"/>
      <c r="G120" s="7">
        <v>70</v>
      </c>
      <c r="H120" s="7" t="s">
        <v>82</v>
      </c>
      <c r="I120" s="67"/>
      <c r="J120" s="7">
        <v>2500</v>
      </c>
      <c r="K120" s="7" t="s">
        <v>83</v>
      </c>
    </row>
    <row r="121" spans="1:14" s="7" customFormat="1" ht="15" x14ac:dyDescent="0.25">
      <c r="F121" s="8"/>
      <c r="I121" s="68"/>
      <c r="J121" s="10"/>
      <c r="K121" s="10"/>
    </row>
    <row r="122" spans="1:14" s="7" customFormat="1" ht="15" x14ac:dyDescent="0.25">
      <c r="I122" s="135" t="s">
        <v>84</v>
      </c>
      <c r="J122" s="135"/>
      <c r="K122" s="135"/>
    </row>
    <row r="123" spans="1:14" s="7" customFormat="1" ht="16.2" thickBot="1" x14ac:dyDescent="0.35">
      <c r="F123" s="8"/>
      <c r="G123" s="56">
        <v>6000</v>
      </c>
      <c r="H123" s="57" t="s">
        <v>78</v>
      </c>
      <c r="I123" s="79">
        <f t="shared" ref="I123:K126" si="3">+I111*$G$120/$J$120</f>
        <v>6.0344827586206904</v>
      </c>
      <c r="J123" s="17">
        <f t="shared" si="3"/>
        <v>3.0172413793103452</v>
      </c>
      <c r="K123" s="17">
        <f t="shared" si="3"/>
        <v>2.0114942528735633</v>
      </c>
    </row>
    <row r="124" spans="1:14" s="11" customFormat="1" ht="15.6" x14ac:dyDescent="0.3">
      <c r="A124" s="7"/>
      <c r="B124" s="7"/>
      <c r="C124" s="7"/>
      <c r="D124" s="7"/>
      <c r="E124" s="7"/>
      <c r="F124" s="8"/>
      <c r="G124" s="58">
        <v>8000</v>
      </c>
      <c r="H124" s="7" t="s">
        <v>78</v>
      </c>
      <c r="I124" s="80">
        <f t="shared" si="3"/>
        <v>4.5258620689655178</v>
      </c>
      <c r="J124" s="130">
        <f t="shared" si="3"/>
        <v>2.2629310344827589</v>
      </c>
      <c r="K124" s="131">
        <f t="shared" si="3"/>
        <v>1.5086206896551724</v>
      </c>
      <c r="L124" s="7"/>
      <c r="M124" s="7"/>
      <c r="N124" s="7"/>
    </row>
    <row r="125" spans="1:14" s="7" customFormat="1" ht="16.2" thickBot="1" x14ac:dyDescent="0.35">
      <c r="F125" s="8"/>
      <c r="G125" s="58">
        <v>10000</v>
      </c>
      <c r="H125" s="7" t="s">
        <v>78</v>
      </c>
      <c r="I125" s="80">
        <f t="shared" si="3"/>
        <v>3.6206896551724146</v>
      </c>
      <c r="J125" s="132">
        <f t="shared" si="3"/>
        <v>1.8103448275862073</v>
      </c>
      <c r="K125" s="133">
        <f t="shared" si="3"/>
        <v>1.2068965517241381</v>
      </c>
      <c r="M125" s="11"/>
      <c r="N125" s="11"/>
    </row>
    <row r="126" spans="1:14" s="7" customFormat="1" ht="15.6" x14ac:dyDescent="0.3">
      <c r="F126" s="8"/>
      <c r="G126" s="59">
        <v>12000</v>
      </c>
      <c r="H126" s="60" t="s">
        <v>78</v>
      </c>
      <c r="I126" s="80">
        <f t="shared" si="3"/>
        <v>3.0172413793103452</v>
      </c>
      <c r="J126" s="17">
        <f t="shared" si="3"/>
        <v>1.5086206896551726</v>
      </c>
      <c r="K126" s="62">
        <f t="shared" si="3"/>
        <v>1.0057471264367817</v>
      </c>
    </row>
    <row r="127" spans="1:14" s="7" customFormat="1" ht="15.6" x14ac:dyDescent="0.3">
      <c r="A127" s="11"/>
      <c r="F127" s="8"/>
      <c r="I127" s="67"/>
    </row>
    <row r="128" spans="1:14" s="7" customFormat="1" ht="15.6" x14ac:dyDescent="0.3">
      <c r="B128" s="11"/>
      <c r="C128" s="11" t="s">
        <v>85</v>
      </c>
      <c r="D128" s="11"/>
      <c r="E128" s="11"/>
      <c r="F128" s="24"/>
      <c r="G128" s="11"/>
      <c r="H128" s="11"/>
      <c r="I128" s="69"/>
      <c r="J128" s="11"/>
      <c r="K128" s="11"/>
      <c r="L128" s="11"/>
    </row>
    <row r="129" spans="3:11" s="7" customFormat="1" ht="15" x14ac:dyDescent="0.25">
      <c r="D129" s="7" t="s">
        <v>182</v>
      </c>
      <c r="F129" s="8"/>
      <c r="I129" s="67"/>
    </row>
    <row r="130" spans="3:11" s="7" customFormat="1" ht="15" x14ac:dyDescent="0.25">
      <c r="D130" s="7" t="s">
        <v>183</v>
      </c>
      <c r="F130" s="8"/>
      <c r="I130" s="67"/>
    </row>
    <row r="131" spans="3:11" s="7" customFormat="1" ht="15" x14ac:dyDescent="0.25">
      <c r="D131" s="7" t="s">
        <v>86</v>
      </c>
      <c r="F131" s="8"/>
      <c r="I131" s="67"/>
    </row>
    <row r="132" spans="3:11" s="7" customFormat="1" ht="15" x14ac:dyDescent="0.25">
      <c r="F132" s="8"/>
      <c r="I132" s="68"/>
      <c r="J132" s="10"/>
      <c r="K132" s="10"/>
    </row>
    <row r="133" spans="3:11" s="7" customFormat="1" ht="15" x14ac:dyDescent="0.25">
      <c r="I133" s="135" t="s">
        <v>87</v>
      </c>
      <c r="J133" s="135"/>
      <c r="K133" s="135"/>
    </row>
    <row r="134" spans="3:11" s="7" customFormat="1" ht="16.2" thickBot="1" x14ac:dyDescent="0.35">
      <c r="F134" s="8"/>
      <c r="G134" s="56">
        <v>6000</v>
      </c>
      <c r="H134" s="57" t="s">
        <v>78</v>
      </c>
      <c r="I134" s="78">
        <f t="shared" ref="I134:K137" si="4">+I$103/I111</f>
        <v>347.99999999999994</v>
      </c>
      <c r="J134" s="10">
        <f t="shared" si="4"/>
        <v>695.99999999999989</v>
      </c>
      <c r="K134" s="10">
        <f t="shared" si="4"/>
        <v>1044</v>
      </c>
    </row>
    <row r="135" spans="3:11" s="7" customFormat="1" ht="15" x14ac:dyDescent="0.25">
      <c r="F135" s="8"/>
      <c r="G135" s="58">
        <v>8000</v>
      </c>
      <c r="H135" s="7" t="s">
        <v>78</v>
      </c>
      <c r="I135" s="68">
        <f t="shared" si="4"/>
        <v>463.99999999999989</v>
      </c>
      <c r="J135" s="126">
        <f t="shared" si="4"/>
        <v>927.99999999999977</v>
      </c>
      <c r="K135" s="127">
        <f t="shared" si="4"/>
        <v>1392</v>
      </c>
    </row>
    <row r="136" spans="3:11" s="7" customFormat="1" ht="15.6" thickBot="1" x14ac:dyDescent="0.3">
      <c r="F136" s="8"/>
      <c r="G136" s="58">
        <v>10000</v>
      </c>
      <c r="H136" s="7" t="s">
        <v>78</v>
      </c>
      <c r="I136" s="68">
        <f t="shared" si="4"/>
        <v>579.99999999999989</v>
      </c>
      <c r="J136" s="128">
        <f t="shared" si="4"/>
        <v>1159.9999999999998</v>
      </c>
      <c r="K136" s="129">
        <f t="shared" si="4"/>
        <v>1740</v>
      </c>
    </row>
    <row r="137" spans="3:11" s="7" customFormat="1" ht="15.6" x14ac:dyDescent="0.3">
      <c r="F137" s="8"/>
      <c r="G137" s="59">
        <v>12000</v>
      </c>
      <c r="H137" s="60" t="s">
        <v>78</v>
      </c>
      <c r="I137" s="68">
        <f t="shared" si="4"/>
        <v>695.99999999999989</v>
      </c>
      <c r="J137" s="10">
        <f t="shared" si="4"/>
        <v>1391.9999999999998</v>
      </c>
      <c r="K137" s="61">
        <f t="shared" si="4"/>
        <v>2088</v>
      </c>
    </row>
    <row r="138" spans="3:11" s="7" customFormat="1" ht="15" x14ac:dyDescent="0.25">
      <c r="F138" s="8"/>
      <c r="I138" s="67"/>
    </row>
    <row r="139" spans="3:11" s="7" customFormat="1" ht="15" x14ac:dyDescent="0.25">
      <c r="F139" s="8"/>
      <c r="I139" s="67"/>
    </row>
    <row r="140" spans="3:11" s="7" customFormat="1" ht="15" x14ac:dyDescent="0.25">
      <c r="F140" s="8"/>
      <c r="I140" s="67"/>
    </row>
    <row r="141" spans="3:11" s="7" customFormat="1" ht="15" x14ac:dyDescent="0.25">
      <c r="C141" s="48"/>
      <c r="F141" s="8"/>
      <c r="I141" s="67"/>
    </row>
    <row r="142" spans="3:11" s="7" customFormat="1" ht="15" x14ac:dyDescent="0.25">
      <c r="D142" s="48"/>
      <c r="F142" s="8"/>
      <c r="I142" s="67"/>
    </row>
    <row r="143" spans="3:11" s="7" customFormat="1" ht="15" x14ac:dyDescent="0.25">
      <c r="F143" s="8"/>
      <c r="I143" s="67"/>
    </row>
    <row r="144" spans="3:11" s="7" customFormat="1" ht="15" x14ac:dyDescent="0.25">
      <c r="F144" s="8"/>
      <c r="I144" s="67"/>
    </row>
    <row r="145" spans="6:9" s="7" customFormat="1" ht="15" x14ac:dyDescent="0.25">
      <c r="F145" s="8"/>
      <c r="I145" s="67"/>
    </row>
    <row r="146" spans="6:9" s="7" customFormat="1" ht="15" x14ac:dyDescent="0.25">
      <c r="F146" s="8"/>
      <c r="I146" s="67"/>
    </row>
    <row r="147" spans="6:9" s="7" customFormat="1" ht="15" x14ac:dyDescent="0.25">
      <c r="F147" s="8"/>
      <c r="I147" s="67"/>
    </row>
    <row r="148" spans="6:9" s="7" customFormat="1" ht="15" x14ac:dyDescent="0.25">
      <c r="F148" s="8"/>
      <c r="I148" s="67"/>
    </row>
    <row r="149" spans="6:9" s="7" customFormat="1" ht="15" x14ac:dyDescent="0.25">
      <c r="F149" s="8"/>
      <c r="I149" s="67"/>
    </row>
    <row r="150" spans="6:9" s="7" customFormat="1" ht="15" x14ac:dyDescent="0.25">
      <c r="F150" s="8"/>
      <c r="I150" s="67"/>
    </row>
    <row r="151" spans="6:9" s="7" customFormat="1" ht="15" x14ac:dyDescent="0.25">
      <c r="F151" s="8"/>
      <c r="I151" s="67"/>
    </row>
    <row r="152" spans="6:9" s="7" customFormat="1" ht="15" x14ac:dyDescent="0.25">
      <c r="F152" s="8"/>
      <c r="I152" s="67"/>
    </row>
    <row r="153" spans="6:9" s="7" customFormat="1" ht="15" x14ac:dyDescent="0.25">
      <c r="F153" s="8"/>
      <c r="I153" s="67"/>
    </row>
    <row r="154" spans="6:9" s="7" customFormat="1" ht="15" x14ac:dyDescent="0.25">
      <c r="F154" s="8"/>
      <c r="I154" s="67"/>
    </row>
    <row r="155" spans="6:9" s="7" customFormat="1" ht="15" x14ac:dyDescent="0.25">
      <c r="F155" s="8"/>
      <c r="I155" s="67"/>
    </row>
    <row r="156" spans="6:9" s="7" customFormat="1" ht="15" x14ac:dyDescent="0.25">
      <c r="F156" s="8"/>
      <c r="I156" s="67"/>
    </row>
    <row r="157" spans="6:9" s="7" customFormat="1" ht="15" x14ac:dyDescent="0.25">
      <c r="F157" s="8"/>
      <c r="I157" s="67"/>
    </row>
    <row r="158" spans="6:9" s="7" customFormat="1" ht="15" x14ac:dyDescent="0.25">
      <c r="F158" s="8"/>
      <c r="I158" s="67"/>
    </row>
    <row r="159" spans="6:9" s="7" customFormat="1" ht="15" x14ac:dyDescent="0.25">
      <c r="F159" s="8"/>
      <c r="I159" s="67"/>
    </row>
    <row r="160" spans="6:9" s="7" customFormat="1" ht="15" x14ac:dyDescent="0.25">
      <c r="F160" s="8"/>
      <c r="I160" s="67"/>
    </row>
    <row r="161" spans="6:9" s="7" customFormat="1" ht="15" x14ac:dyDescent="0.25">
      <c r="F161" s="8"/>
      <c r="I161" s="67"/>
    </row>
    <row r="162" spans="6:9" s="7" customFormat="1" ht="15" x14ac:dyDescent="0.25">
      <c r="F162" s="8"/>
      <c r="I162" s="67"/>
    </row>
    <row r="163" spans="6:9" s="7" customFormat="1" ht="15" x14ac:dyDescent="0.25">
      <c r="F163" s="8"/>
      <c r="I163" s="67"/>
    </row>
    <row r="164" spans="6:9" s="7" customFormat="1" ht="15" x14ac:dyDescent="0.25">
      <c r="F164" s="8"/>
      <c r="I164" s="67"/>
    </row>
    <row r="165" spans="6:9" s="7" customFormat="1" ht="15" x14ac:dyDescent="0.25">
      <c r="F165" s="8"/>
      <c r="I165" s="67"/>
    </row>
    <row r="166" spans="6:9" s="7" customFormat="1" ht="15" x14ac:dyDescent="0.25">
      <c r="F166" s="8"/>
      <c r="I166" s="67"/>
    </row>
    <row r="167" spans="6:9" s="7" customFormat="1" ht="15" x14ac:dyDescent="0.25">
      <c r="F167" s="8"/>
      <c r="I167" s="67"/>
    </row>
    <row r="168" spans="6:9" s="7" customFormat="1" ht="15" x14ac:dyDescent="0.25">
      <c r="F168" s="8"/>
      <c r="I168" s="67"/>
    </row>
    <row r="169" spans="6:9" s="7" customFormat="1" ht="15" x14ac:dyDescent="0.25">
      <c r="F169" s="8"/>
      <c r="I169" s="67"/>
    </row>
    <row r="170" spans="6:9" s="7" customFormat="1" ht="15" x14ac:dyDescent="0.25">
      <c r="F170" s="8"/>
      <c r="I170" s="67"/>
    </row>
    <row r="171" spans="6:9" s="7" customFormat="1" ht="15" x14ac:dyDescent="0.25">
      <c r="F171" s="8"/>
      <c r="I171" s="67"/>
    </row>
    <row r="172" spans="6:9" s="7" customFormat="1" ht="15" x14ac:dyDescent="0.25">
      <c r="F172" s="8"/>
      <c r="I172" s="67"/>
    </row>
    <row r="173" spans="6:9" s="7" customFormat="1" ht="15" x14ac:dyDescent="0.25">
      <c r="F173" s="8"/>
      <c r="I173" s="67"/>
    </row>
    <row r="174" spans="6:9" s="7" customFormat="1" ht="15" x14ac:dyDescent="0.25">
      <c r="F174" s="8"/>
      <c r="I174" s="67"/>
    </row>
    <row r="175" spans="6:9" s="7" customFormat="1" ht="15" x14ac:dyDescent="0.25">
      <c r="F175" s="8"/>
      <c r="I175" s="67"/>
    </row>
    <row r="176" spans="6:9" s="7" customFormat="1" ht="15" x14ac:dyDescent="0.25">
      <c r="F176" s="8"/>
      <c r="I176" s="67"/>
    </row>
    <row r="177" spans="6:9" s="7" customFormat="1" ht="15" x14ac:dyDescent="0.25">
      <c r="F177" s="8"/>
      <c r="I177" s="67"/>
    </row>
    <row r="178" spans="6:9" s="7" customFormat="1" ht="15" x14ac:dyDescent="0.25">
      <c r="F178" s="8"/>
      <c r="I178" s="67"/>
    </row>
    <row r="179" spans="6:9" s="7" customFormat="1" ht="15" x14ac:dyDescent="0.25">
      <c r="F179" s="8"/>
      <c r="I179" s="67"/>
    </row>
    <row r="180" spans="6:9" s="7" customFormat="1" ht="15" x14ac:dyDescent="0.25">
      <c r="F180" s="8"/>
      <c r="I180" s="67"/>
    </row>
    <row r="181" spans="6:9" s="7" customFormat="1" ht="15" x14ac:dyDescent="0.25">
      <c r="F181" s="8"/>
      <c r="I181" s="67"/>
    </row>
    <row r="182" spans="6:9" s="7" customFormat="1" ht="15" x14ac:dyDescent="0.25">
      <c r="F182" s="8"/>
      <c r="I182" s="67"/>
    </row>
    <row r="183" spans="6:9" s="7" customFormat="1" ht="15" x14ac:dyDescent="0.25">
      <c r="F183" s="8"/>
      <c r="I183" s="67"/>
    </row>
    <row r="184" spans="6:9" s="7" customFormat="1" ht="15" x14ac:dyDescent="0.25">
      <c r="F184" s="8"/>
      <c r="I184" s="67"/>
    </row>
    <row r="185" spans="6:9" s="7" customFormat="1" ht="15" x14ac:dyDescent="0.25">
      <c r="F185" s="8"/>
      <c r="I185" s="67"/>
    </row>
    <row r="186" spans="6:9" s="7" customFormat="1" ht="15" x14ac:dyDescent="0.25">
      <c r="F186" s="8"/>
      <c r="I186" s="67"/>
    </row>
    <row r="187" spans="6:9" s="7" customFormat="1" ht="15" x14ac:dyDescent="0.25">
      <c r="F187" s="8"/>
      <c r="I187" s="67"/>
    </row>
    <row r="188" spans="6:9" s="7" customFormat="1" ht="15" x14ac:dyDescent="0.25">
      <c r="F188" s="8"/>
      <c r="I188" s="67"/>
    </row>
    <row r="189" spans="6:9" s="7" customFormat="1" ht="15" x14ac:dyDescent="0.25">
      <c r="F189" s="8"/>
      <c r="I189" s="67"/>
    </row>
    <row r="190" spans="6:9" s="7" customFormat="1" ht="15" x14ac:dyDescent="0.25">
      <c r="F190" s="8"/>
      <c r="I190" s="67"/>
    </row>
    <row r="191" spans="6:9" s="7" customFormat="1" ht="15" x14ac:dyDescent="0.25">
      <c r="F191" s="8"/>
      <c r="I191" s="67"/>
    </row>
    <row r="192" spans="6:9" s="7" customFormat="1" ht="15" x14ac:dyDescent="0.25">
      <c r="F192" s="8"/>
      <c r="I192" s="67"/>
    </row>
    <row r="193" spans="6:9" s="7" customFormat="1" ht="15" x14ac:dyDescent="0.25">
      <c r="F193" s="8"/>
      <c r="I193" s="67"/>
    </row>
    <row r="194" spans="6:9" s="7" customFormat="1" ht="15" x14ac:dyDescent="0.25">
      <c r="F194" s="8"/>
      <c r="I194" s="67"/>
    </row>
    <row r="195" spans="6:9" s="7" customFormat="1" ht="15" x14ac:dyDescent="0.25">
      <c r="F195" s="8"/>
      <c r="I195" s="67"/>
    </row>
    <row r="196" spans="6:9" s="7" customFormat="1" ht="15" x14ac:dyDescent="0.25">
      <c r="F196" s="8"/>
      <c r="I196" s="67"/>
    </row>
    <row r="197" spans="6:9" s="7" customFormat="1" ht="15" x14ac:dyDescent="0.25">
      <c r="F197" s="8"/>
      <c r="I197" s="67"/>
    </row>
    <row r="198" spans="6:9" s="7" customFormat="1" ht="15" x14ac:dyDescent="0.25">
      <c r="F198" s="8"/>
      <c r="I198" s="67"/>
    </row>
    <row r="199" spans="6:9" s="7" customFormat="1" ht="15" x14ac:dyDescent="0.25">
      <c r="F199" s="8"/>
      <c r="I199" s="67"/>
    </row>
    <row r="200" spans="6:9" s="7" customFormat="1" ht="15" x14ac:dyDescent="0.25">
      <c r="F200" s="8"/>
      <c r="I200" s="67"/>
    </row>
    <row r="201" spans="6:9" s="7" customFormat="1" ht="15" x14ac:dyDescent="0.25">
      <c r="F201" s="8"/>
      <c r="I201" s="67"/>
    </row>
    <row r="202" spans="6:9" s="7" customFormat="1" ht="15" x14ac:dyDescent="0.25">
      <c r="F202" s="8"/>
      <c r="I202" s="67"/>
    </row>
    <row r="203" spans="6:9" s="7" customFormat="1" ht="15" x14ac:dyDescent="0.25">
      <c r="F203" s="8"/>
      <c r="I203" s="67"/>
    </row>
    <row r="204" spans="6:9" s="7" customFormat="1" ht="15" x14ac:dyDescent="0.25">
      <c r="F204" s="8"/>
      <c r="I204" s="67"/>
    </row>
    <row r="205" spans="6:9" s="7" customFormat="1" ht="15" x14ac:dyDescent="0.25">
      <c r="F205" s="8"/>
      <c r="I205" s="67"/>
    </row>
    <row r="206" spans="6:9" s="7" customFormat="1" ht="15" x14ac:dyDescent="0.25">
      <c r="F206" s="8"/>
      <c r="I206" s="67"/>
    </row>
    <row r="207" spans="6:9" s="7" customFormat="1" ht="15" x14ac:dyDescent="0.25">
      <c r="F207" s="8"/>
      <c r="I207" s="67"/>
    </row>
    <row r="208" spans="6:9" s="7" customFormat="1" ht="15" x14ac:dyDescent="0.25">
      <c r="F208" s="8"/>
      <c r="I208" s="67"/>
    </row>
    <row r="209" spans="6:9" s="7" customFormat="1" ht="15" x14ac:dyDescent="0.25">
      <c r="F209" s="8"/>
      <c r="I209" s="67"/>
    </row>
    <row r="210" spans="6:9" s="7" customFormat="1" ht="15" x14ac:dyDescent="0.25">
      <c r="F210" s="8"/>
      <c r="I210" s="67"/>
    </row>
    <row r="211" spans="6:9" s="7" customFormat="1" ht="15" x14ac:dyDescent="0.25">
      <c r="F211" s="8"/>
      <c r="I211" s="67"/>
    </row>
    <row r="212" spans="6:9" s="7" customFormat="1" ht="15" x14ac:dyDescent="0.25">
      <c r="F212" s="8"/>
      <c r="I212" s="67"/>
    </row>
    <row r="213" spans="6:9" s="7" customFormat="1" ht="15" x14ac:dyDescent="0.25">
      <c r="F213" s="8"/>
      <c r="I213" s="67"/>
    </row>
    <row r="214" spans="6:9" s="7" customFormat="1" ht="15" x14ac:dyDescent="0.25">
      <c r="F214" s="8"/>
      <c r="I214" s="67"/>
    </row>
    <row r="215" spans="6:9" s="7" customFormat="1" ht="15" x14ac:dyDescent="0.25">
      <c r="F215" s="8"/>
      <c r="I215" s="67"/>
    </row>
    <row r="216" spans="6:9" s="7" customFormat="1" ht="15" x14ac:dyDescent="0.25">
      <c r="F216" s="8"/>
      <c r="I216" s="67"/>
    </row>
    <row r="217" spans="6:9" s="7" customFormat="1" ht="15" x14ac:dyDescent="0.25">
      <c r="F217" s="8"/>
      <c r="I217" s="67"/>
    </row>
    <row r="218" spans="6:9" s="7" customFormat="1" ht="15" x14ac:dyDescent="0.25">
      <c r="F218" s="8"/>
      <c r="I218" s="67"/>
    </row>
    <row r="219" spans="6:9" s="7" customFormat="1" ht="15" x14ac:dyDescent="0.25">
      <c r="F219" s="8"/>
      <c r="I219" s="67"/>
    </row>
    <row r="220" spans="6:9" s="7" customFormat="1" ht="15" x14ac:dyDescent="0.25">
      <c r="F220" s="8"/>
      <c r="I220" s="67"/>
    </row>
    <row r="221" spans="6:9" s="7" customFormat="1" ht="15" x14ac:dyDescent="0.25">
      <c r="F221" s="8"/>
      <c r="I221" s="67"/>
    </row>
    <row r="222" spans="6:9" s="7" customFormat="1" ht="15" x14ac:dyDescent="0.25">
      <c r="F222" s="8"/>
      <c r="I222" s="67"/>
    </row>
    <row r="223" spans="6:9" s="7" customFormat="1" ht="15" x14ac:dyDescent="0.25">
      <c r="F223" s="8"/>
      <c r="I223" s="67"/>
    </row>
    <row r="224" spans="6:9" s="7" customFormat="1" ht="15" x14ac:dyDescent="0.25">
      <c r="F224" s="8"/>
      <c r="I224" s="67"/>
    </row>
    <row r="225" spans="6:9" s="7" customFormat="1" ht="15" x14ac:dyDescent="0.25">
      <c r="F225" s="8"/>
      <c r="I225" s="67"/>
    </row>
    <row r="226" spans="6:9" s="7" customFormat="1" ht="15" x14ac:dyDescent="0.25">
      <c r="F226" s="8"/>
      <c r="I226" s="67"/>
    </row>
    <row r="227" spans="6:9" s="7" customFormat="1" ht="15" x14ac:dyDescent="0.25">
      <c r="F227" s="8"/>
      <c r="I227" s="67"/>
    </row>
    <row r="228" spans="6:9" s="7" customFormat="1" ht="15" x14ac:dyDescent="0.25">
      <c r="F228" s="8"/>
      <c r="I228" s="67"/>
    </row>
    <row r="229" spans="6:9" s="7" customFormat="1" ht="15" x14ac:dyDescent="0.25">
      <c r="F229" s="8"/>
      <c r="I229" s="67"/>
    </row>
    <row r="230" spans="6:9" s="7" customFormat="1" ht="15" x14ac:dyDescent="0.25">
      <c r="F230" s="8"/>
      <c r="I230" s="67"/>
    </row>
    <row r="231" spans="6:9" s="7" customFormat="1" ht="15" x14ac:dyDescent="0.25">
      <c r="F231" s="8"/>
      <c r="I231" s="67"/>
    </row>
    <row r="232" spans="6:9" s="7" customFormat="1" ht="15" x14ac:dyDescent="0.25">
      <c r="F232" s="8"/>
      <c r="I232" s="67"/>
    </row>
    <row r="233" spans="6:9" s="7" customFormat="1" ht="15" x14ac:dyDescent="0.25">
      <c r="F233" s="8"/>
      <c r="I233" s="67"/>
    </row>
    <row r="234" spans="6:9" s="7" customFormat="1" ht="15" x14ac:dyDescent="0.25">
      <c r="F234" s="8"/>
      <c r="I234" s="67"/>
    </row>
    <row r="235" spans="6:9" s="7" customFormat="1" ht="15" x14ac:dyDescent="0.25">
      <c r="F235" s="8"/>
      <c r="I235" s="67"/>
    </row>
    <row r="236" spans="6:9" s="7" customFormat="1" ht="15" x14ac:dyDescent="0.25">
      <c r="F236" s="8"/>
      <c r="I236" s="67"/>
    </row>
    <row r="237" spans="6:9" s="7" customFormat="1" ht="15" x14ac:dyDescent="0.25">
      <c r="F237" s="8"/>
      <c r="I237" s="67"/>
    </row>
    <row r="238" spans="6:9" s="7" customFormat="1" ht="15" x14ac:dyDescent="0.25">
      <c r="F238" s="8"/>
      <c r="I238" s="67"/>
    </row>
    <row r="239" spans="6:9" s="7" customFormat="1" ht="15" x14ac:dyDescent="0.25">
      <c r="F239" s="8"/>
      <c r="I239" s="67"/>
    </row>
    <row r="240" spans="6:9" s="7" customFormat="1" ht="15" x14ac:dyDescent="0.25">
      <c r="F240" s="8"/>
      <c r="I240" s="67"/>
    </row>
    <row r="241" spans="6:9" s="7" customFormat="1" ht="15" x14ac:dyDescent="0.25">
      <c r="F241" s="8"/>
      <c r="I241" s="67"/>
    </row>
    <row r="242" spans="6:9" s="7" customFormat="1" ht="15" x14ac:dyDescent="0.25">
      <c r="F242" s="8"/>
      <c r="I242" s="67"/>
    </row>
    <row r="243" spans="6:9" s="7" customFormat="1" ht="15" x14ac:dyDescent="0.25">
      <c r="F243" s="8"/>
      <c r="I243" s="67"/>
    </row>
    <row r="244" spans="6:9" s="7" customFormat="1" ht="15" x14ac:dyDescent="0.25">
      <c r="F244" s="8"/>
      <c r="I244" s="67"/>
    </row>
    <row r="245" spans="6:9" s="7" customFormat="1" ht="15" x14ac:dyDescent="0.25">
      <c r="F245" s="8"/>
      <c r="I245" s="67"/>
    </row>
    <row r="246" spans="6:9" s="7" customFormat="1" ht="15" x14ac:dyDescent="0.25">
      <c r="F246" s="8"/>
      <c r="I246" s="67"/>
    </row>
    <row r="247" spans="6:9" s="7" customFormat="1" ht="15" x14ac:dyDescent="0.25">
      <c r="F247" s="8"/>
      <c r="I247" s="67"/>
    </row>
    <row r="248" spans="6:9" s="7" customFormat="1" ht="15" x14ac:dyDescent="0.25">
      <c r="F248" s="8"/>
      <c r="I248" s="67"/>
    </row>
    <row r="249" spans="6:9" s="7" customFormat="1" ht="15" x14ac:dyDescent="0.25">
      <c r="F249" s="8"/>
      <c r="I249" s="67"/>
    </row>
    <row r="250" spans="6:9" s="7" customFormat="1" ht="15" x14ac:dyDescent="0.25">
      <c r="F250" s="8"/>
      <c r="I250" s="67"/>
    </row>
    <row r="251" spans="6:9" s="7" customFormat="1" ht="15" x14ac:dyDescent="0.25">
      <c r="F251" s="8"/>
      <c r="I251" s="67"/>
    </row>
    <row r="252" spans="6:9" s="7" customFormat="1" ht="15" x14ac:dyDescent="0.25">
      <c r="F252" s="8"/>
      <c r="I252" s="67"/>
    </row>
    <row r="253" spans="6:9" s="7" customFormat="1" ht="15" x14ac:dyDescent="0.25">
      <c r="F253" s="8"/>
      <c r="I253" s="67"/>
    </row>
    <row r="254" spans="6:9" s="7" customFormat="1" ht="15" x14ac:dyDescent="0.25">
      <c r="F254" s="8"/>
      <c r="I254" s="67"/>
    </row>
    <row r="255" spans="6:9" s="7" customFormat="1" ht="15" x14ac:dyDescent="0.25">
      <c r="F255" s="8"/>
      <c r="I255" s="67"/>
    </row>
    <row r="256" spans="6:9" s="7" customFormat="1" ht="15" x14ac:dyDescent="0.25">
      <c r="F256" s="8"/>
      <c r="I256" s="67"/>
    </row>
    <row r="257" spans="6:9" s="7" customFormat="1" ht="15" x14ac:dyDescent="0.25">
      <c r="F257" s="8"/>
      <c r="I257" s="67"/>
    </row>
    <row r="258" spans="6:9" s="7" customFormat="1" ht="15" x14ac:dyDescent="0.25">
      <c r="F258" s="8"/>
      <c r="I258" s="67"/>
    </row>
    <row r="259" spans="6:9" s="7" customFormat="1" ht="15" x14ac:dyDescent="0.25">
      <c r="F259" s="8"/>
      <c r="I259" s="67"/>
    </row>
    <row r="260" spans="6:9" s="7" customFormat="1" ht="15" x14ac:dyDescent="0.25">
      <c r="F260" s="8"/>
      <c r="I260" s="67"/>
    </row>
    <row r="261" spans="6:9" s="7" customFormat="1" ht="15" x14ac:dyDescent="0.25">
      <c r="F261" s="8"/>
      <c r="I261" s="67"/>
    </row>
    <row r="262" spans="6:9" s="7" customFormat="1" ht="15" x14ac:dyDescent="0.25">
      <c r="F262" s="8"/>
      <c r="I262" s="67"/>
    </row>
    <row r="263" spans="6:9" s="7" customFormat="1" ht="15" x14ac:dyDescent="0.25">
      <c r="F263" s="8"/>
      <c r="I263" s="67"/>
    </row>
    <row r="264" spans="6:9" s="7" customFormat="1" ht="15" x14ac:dyDescent="0.25">
      <c r="F264" s="8"/>
      <c r="I264" s="67"/>
    </row>
    <row r="265" spans="6:9" s="7" customFormat="1" ht="15" x14ac:dyDescent="0.25">
      <c r="F265" s="8"/>
      <c r="I265" s="67"/>
    </row>
    <row r="266" spans="6:9" s="7" customFormat="1" ht="15" x14ac:dyDescent="0.25">
      <c r="F266" s="8"/>
      <c r="I266" s="67"/>
    </row>
    <row r="267" spans="6:9" s="7" customFormat="1" ht="15" x14ac:dyDescent="0.25">
      <c r="F267" s="8"/>
      <c r="I267" s="67"/>
    </row>
    <row r="268" spans="6:9" s="7" customFormat="1" ht="15" x14ac:dyDescent="0.25">
      <c r="F268" s="8"/>
      <c r="I268" s="67"/>
    </row>
    <row r="269" spans="6:9" s="7" customFormat="1" ht="15" x14ac:dyDescent="0.25">
      <c r="F269" s="8"/>
      <c r="I269" s="67"/>
    </row>
    <row r="270" spans="6:9" s="7" customFormat="1" ht="15" x14ac:dyDescent="0.25">
      <c r="F270" s="8"/>
      <c r="I270" s="67"/>
    </row>
    <row r="271" spans="6:9" s="7" customFormat="1" ht="15" x14ac:dyDescent="0.25">
      <c r="F271" s="8"/>
      <c r="I271" s="67"/>
    </row>
    <row r="272" spans="6:9" s="7" customFormat="1" ht="15" x14ac:dyDescent="0.25">
      <c r="F272" s="8"/>
      <c r="I272" s="67"/>
    </row>
    <row r="273" spans="6:9" s="7" customFormat="1" ht="15" x14ac:dyDescent="0.25">
      <c r="F273" s="8"/>
      <c r="I273" s="67"/>
    </row>
    <row r="274" spans="6:9" s="7" customFormat="1" ht="15" x14ac:dyDescent="0.25">
      <c r="F274" s="8"/>
      <c r="I274" s="67"/>
    </row>
    <row r="275" spans="6:9" s="7" customFormat="1" ht="15" x14ac:dyDescent="0.25">
      <c r="F275" s="8"/>
      <c r="I275" s="67"/>
    </row>
    <row r="276" spans="6:9" s="7" customFormat="1" ht="15" x14ac:dyDescent="0.25">
      <c r="F276" s="8"/>
      <c r="I276" s="67"/>
    </row>
    <row r="277" spans="6:9" s="7" customFormat="1" ht="15" x14ac:dyDescent="0.25">
      <c r="F277" s="8"/>
      <c r="I277" s="67"/>
    </row>
    <row r="278" spans="6:9" s="7" customFormat="1" ht="15" x14ac:dyDescent="0.25">
      <c r="F278" s="8"/>
      <c r="I278" s="67"/>
    </row>
    <row r="279" spans="6:9" s="7" customFormat="1" ht="15" x14ac:dyDescent="0.25">
      <c r="F279" s="8"/>
      <c r="I279" s="67"/>
    </row>
    <row r="280" spans="6:9" s="7" customFormat="1" ht="15" x14ac:dyDescent="0.25">
      <c r="F280" s="8"/>
      <c r="I280" s="67"/>
    </row>
    <row r="281" spans="6:9" s="7" customFormat="1" ht="15" x14ac:dyDescent="0.25">
      <c r="F281" s="8"/>
      <c r="I281" s="67"/>
    </row>
    <row r="282" spans="6:9" s="7" customFormat="1" ht="15" x14ac:dyDescent="0.25">
      <c r="F282" s="8"/>
      <c r="I282" s="67"/>
    </row>
    <row r="283" spans="6:9" s="7" customFormat="1" ht="15" x14ac:dyDescent="0.25">
      <c r="F283" s="8"/>
      <c r="I283" s="67"/>
    </row>
    <row r="284" spans="6:9" s="7" customFormat="1" ht="15" x14ac:dyDescent="0.25">
      <c r="F284" s="8"/>
      <c r="I284" s="67"/>
    </row>
    <row r="285" spans="6:9" s="7" customFormat="1" ht="15" x14ac:dyDescent="0.25">
      <c r="F285" s="8"/>
      <c r="I285" s="67"/>
    </row>
    <row r="286" spans="6:9" s="7" customFormat="1" ht="15" x14ac:dyDescent="0.25">
      <c r="F286" s="8"/>
      <c r="I286" s="67"/>
    </row>
    <row r="287" spans="6:9" s="7" customFormat="1" ht="15" x14ac:dyDescent="0.25">
      <c r="F287" s="8"/>
      <c r="I287" s="67"/>
    </row>
    <row r="288" spans="6:9" s="7" customFormat="1" ht="15" x14ac:dyDescent="0.25">
      <c r="F288" s="8"/>
      <c r="I288" s="67"/>
    </row>
    <row r="289" spans="6:9" s="7" customFormat="1" ht="15" x14ac:dyDescent="0.25">
      <c r="F289" s="8"/>
      <c r="I289" s="67"/>
    </row>
    <row r="290" spans="6:9" s="7" customFormat="1" ht="15" x14ac:dyDescent="0.25">
      <c r="F290" s="8"/>
      <c r="I290" s="67"/>
    </row>
    <row r="291" spans="6:9" s="7" customFormat="1" ht="15" x14ac:dyDescent="0.25">
      <c r="F291" s="8"/>
      <c r="I291" s="67"/>
    </row>
    <row r="292" spans="6:9" s="7" customFormat="1" ht="15" x14ac:dyDescent="0.25">
      <c r="F292" s="8"/>
      <c r="I292" s="67"/>
    </row>
    <row r="293" spans="6:9" s="7" customFormat="1" ht="15" x14ac:dyDescent="0.25">
      <c r="F293" s="8"/>
      <c r="I293" s="67"/>
    </row>
    <row r="294" spans="6:9" s="7" customFormat="1" ht="15" x14ac:dyDescent="0.25">
      <c r="F294" s="8"/>
      <c r="I294" s="67"/>
    </row>
    <row r="295" spans="6:9" s="7" customFormat="1" ht="15" x14ac:dyDescent="0.25">
      <c r="F295" s="8"/>
      <c r="I295" s="67"/>
    </row>
    <row r="296" spans="6:9" s="7" customFormat="1" ht="15" x14ac:dyDescent="0.25">
      <c r="F296" s="8"/>
      <c r="I296" s="67"/>
    </row>
    <row r="297" spans="6:9" s="7" customFormat="1" ht="15" x14ac:dyDescent="0.25">
      <c r="F297" s="8"/>
      <c r="I297" s="67"/>
    </row>
    <row r="298" spans="6:9" s="7" customFormat="1" ht="15" x14ac:dyDescent="0.25">
      <c r="F298" s="8"/>
      <c r="I298" s="67"/>
    </row>
    <row r="299" spans="6:9" s="7" customFormat="1" ht="15" x14ac:dyDescent="0.25">
      <c r="F299" s="8"/>
      <c r="I299" s="67"/>
    </row>
    <row r="300" spans="6:9" s="7" customFormat="1" ht="15" x14ac:dyDescent="0.25">
      <c r="F300" s="8"/>
      <c r="I300" s="67"/>
    </row>
    <row r="301" spans="6:9" s="7" customFormat="1" ht="15" x14ac:dyDescent="0.25">
      <c r="F301" s="8"/>
      <c r="I301" s="67"/>
    </row>
    <row r="302" spans="6:9" s="7" customFormat="1" ht="15" x14ac:dyDescent="0.25">
      <c r="F302" s="8"/>
      <c r="I302" s="67"/>
    </row>
    <row r="303" spans="6:9" s="7" customFormat="1" ht="15" x14ac:dyDescent="0.25">
      <c r="F303" s="8"/>
      <c r="I303" s="67"/>
    </row>
    <row r="304" spans="6:9" s="7" customFormat="1" ht="15" x14ac:dyDescent="0.25">
      <c r="F304" s="8"/>
      <c r="I304" s="67"/>
    </row>
    <row r="305" spans="6:9" s="7" customFormat="1" ht="15" x14ac:dyDescent="0.25">
      <c r="F305" s="8"/>
      <c r="I305" s="67"/>
    </row>
    <row r="306" spans="6:9" s="7" customFormat="1" ht="15" x14ac:dyDescent="0.25">
      <c r="F306" s="8"/>
      <c r="I306" s="67"/>
    </row>
    <row r="307" spans="6:9" s="7" customFormat="1" ht="15" x14ac:dyDescent="0.25">
      <c r="F307" s="8"/>
      <c r="I307" s="67"/>
    </row>
    <row r="308" spans="6:9" s="7" customFormat="1" ht="15" x14ac:dyDescent="0.25">
      <c r="F308" s="8"/>
      <c r="I308" s="67"/>
    </row>
    <row r="309" spans="6:9" s="7" customFormat="1" ht="15" x14ac:dyDescent="0.25">
      <c r="F309" s="8"/>
      <c r="I309" s="67"/>
    </row>
    <row r="310" spans="6:9" s="7" customFormat="1" ht="15" x14ac:dyDescent="0.25">
      <c r="F310" s="8"/>
      <c r="I310" s="67"/>
    </row>
    <row r="311" spans="6:9" s="7" customFormat="1" ht="15" x14ac:dyDescent="0.25">
      <c r="F311" s="8"/>
      <c r="I311" s="67"/>
    </row>
    <row r="312" spans="6:9" s="7" customFormat="1" ht="15" x14ac:dyDescent="0.25">
      <c r="F312" s="8"/>
      <c r="I312" s="67"/>
    </row>
    <row r="313" spans="6:9" s="7" customFormat="1" ht="15" x14ac:dyDescent="0.25">
      <c r="F313" s="8"/>
      <c r="I313" s="67"/>
    </row>
    <row r="314" spans="6:9" s="7" customFormat="1" ht="15" x14ac:dyDescent="0.25">
      <c r="F314" s="8"/>
      <c r="I314" s="67"/>
    </row>
    <row r="315" spans="6:9" s="7" customFormat="1" ht="15" x14ac:dyDescent="0.25">
      <c r="F315" s="8"/>
      <c r="I315" s="67"/>
    </row>
    <row r="316" spans="6:9" s="7" customFormat="1" ht="15" x14ac:dyDescent="0.25">
      <c r="F316" s="8"/>
      <c r="I316" s="67"/>
    </row>
    <row r="317" spans="6:9" s="7" customFormat="1" ht="15" x14ac:dyDescent="0.25">
      <c r="F317" s="8"/>
      <c r="I317" s="67"/>
    </row>
    <row r="318" spans="6:9" s="7" customFormat="1" ht="15" x14ac:dyDescent="0.25">
      <c r="F318" s="8"/>
      <c r="I318" s="67"/>
    </row>
    <row r="319" spans="6:9" s="7" customFormat="1" ht="15" x14ac:dyDescent="0.25">
      <c r="F319" s="8"/>
      <c r="I319" s="67"/>
    </row>
    <row r="320" spans="6:9" s="7" customFormat="1" ht="15" x14ac:dyDescent="0.25">
      <c r="F320" s="8"/>
      <c r="I320" s="67"/>
    </row>
    <row r="321" spans="6:9" s="7" customFormat="1" ht="15" x14ac:dyDescent="0.25">
      <c r="F321" s="8"/>
      <c r="I321" s="67"/>
    </row>
    <row r="322" spans="6:9" s="7" customFormat="1" ht="15" x14ac:dyDescent="0.25">
      <c r="F322" s="8"/>
      <c r="I322" s="67"/>
    </row>
    <row r="323" spans="6:9" s="7" customFormat="1" ht="15" x14ac:dyDescent="0.25">
      <c r="F323" s="8"/>
      <c r="I323" s="67"/>
    </row>
    <row r="324" spans="6:9" s="7" customFormat="1" ht="15" x14ac:dyDescent="0.25">
      <c r="F324" s="8"/>
      <c r="I324" s="67"/>
    </row>
    <row r="325" spans="6:9" s="7" customFormat="1" ht="15" x14ac:dyDescent="0.25">
      <c r="F325" s="8"/>
      <c r="I325" s="67"/>
    </row>
    <row r="326" spans="6:9" s="7" customFormat="1" ht="15" x14ac:dyDescent="0.25">
      <c r="F326" s="8"/>
      <c r="I326" s="67"/>
    </row>
    <row r="327" spans="6:9" s="7" customFormat="1" ht="15" x14ac:dyDescent="0.25">
      <c r="F327" s="8"/>
      <c r="I327" s="67"/>
    </row>
    <row r="328" spans="6:9" s="7" customFormat="1" ht="15" x14ac:dyDescent="0.25">
      <c r="F328" s="8"/>
      <c r="I328" s="67"/>
    </row>
    <row r="329" spans="6:9" s="7" customFormat="1" ht="15" x14ac:dyDescent="0.25">
      <c r="F329" s="8"/>
      <c r="I329" s="67"/>
    </row>
    <row r="330" spans="6:9" s="7" customFormat="1" ht="15" x14ac:dyDescent="0.25">
      <c r="F330" s="8"/>
      <c r="I330" s="67"/>
    </row>
    <row r="331" spans="6:9" s="7" customFormat="1" ht="15" x14ac:dyDescent="0.25">
      <c r="F331" s="8"/>
      <c r="I331" s="67"/>
    </row>
    <row r="332" spans="6:9" s="7" customFormat="1" ht="15" x14ac:dyDescent="0.25">
      <c r="F332" s="8"/>
      <c r="I332" s="67"/>
    </row>
    <row r="333" spans="6:9" s="7" customFormat="1" ht="15" x14ac:dyDescent="0.25">
      <c r="F333" s="8"/>
      <c r="I333" s="67"/>
    </row>
    <row r="334" spans="6:9" s="7" customFormat="1" ht="15" x14ac:dyDescent="0.25">
      <c r="F334" s="8"/>
      <c r="I334" s="67"/>
    </row>
    <row r="335" spans="6:9" s="7" customFormat="1" ht="15" x14ac:dyDescent="0.25">
      <c r="F335" s="8"/>
      <c r="I335" s="67"/>
    </row>
    <row r="336" spans="6:9" s="7" customFormat="1" ht="15" x14ac:dyDescent="0.25">
      <c r="F336" s="8"/>
      <c r="I336" s="67"/>
    </row>
    <row r="337" spans="6:9" s="7" customFormat="1" ht="15" x14ac:dyDescent="0.25">
      <c r="F337" s="8"/>
      <c r="I337" s="67"/>
    </row>
    <row r="338" spans="6:9" s="7" customFormat="1" ht="15" x14ac:dyDescent="0.25">
      <c r="F338" s="8"/>
      <c r="I338" s="67"/>
    </row>
    <row r="339" spans="6:9" s="7" customFormat="1" ht="15" x14ac:dyDescent="0.25">
      <c r="F339" s="8"/>
      <c r="I339" s="67"/>
    </row>
    <row r="340" spans="6:9" s="7" customFormat="1" ht="15" x14ac:dyDescent="0.25">
      <c r="F340" s="8"/>
      <c r="I340" s="67"/>
    </row>
    <row r="341" spans="6:9" s="7" customFormat="1" ht="15" x14ac:dyDescent="0.25">
      <c r="F341" s="8"/>
      <c r="I341" s="67"/>
    </row>
    <row r="342" spans="6:9" s="7" customFormat="1" ht="15" x14ac:dyDescent="0.25">
      <c r="F342" s="8"/>
      <c r="I342" s="67"/>
    </row>
    <row r="343" spans="6:9" s="7" customFormat="1" ht="15" x14ac:dyDescent="0.25">
      <c r="F343" s="8"/>
      <c r="I343" s="67"/>
    </row>
    <row r="344" spans="6:9" s="7" customFormat="1" ht="15" x14ac:dyDescent="0.25">
      <c r="F344" s="8"/>
      <c r="I344" s="67"/>
    </row>
    <row r="345" spans="6:9" s="7" customFormat="1" ht="15" x14ac:dyDescent="0.25">
      <c r="F345" s="8"/>
      <c r="I345" s="67"/>
    </row>
    <row r="346" spans="6:9" s="7" customFormat="1" ht="15" x14ac:dyDescent="0.25">
      <c r="F346" s="8"/>
      <c r="I346" s="67"/>
    </row>
    <row r="347" spans="6:9" s="7" customFormat="1" ht="15" x14ac:dyDescent="0.25">
      <c r="F347" s="8"/>
      <c r="I347" s="67"/>
    </row>
    <row r="348" spans="6:9" s="7" customFormat="1" ht="15" x14ac:dyDescent="0.25">
      <c r="F348" s="8"/>
      <c r="I348" s="67"/>
    </row>
    <row r="349" spans="6:9" s="7" customFormat="1" ht="15" x14ac:dyDescent="0.25">
      <c r="F349" s="8"/>
      <c r="I349" s="67"/>
    </row>
    <row r="350" spans="6:9" s="7" customFormat="1" ht="15" x14ac:dyDescent="0.25">
      <c r="F350" s="8"/>
      <c r="I350" s="67"/>
    </row>
    <row r="351" spans="6:9" s="7" customFormat="1" ht="15" x14ac:dyDescent="0.25">
      <c r="F351" s="8"/>
      <c r="I351" s="67"/>
    </row>
    <row r="352" spans="6:9" s="7" customFormat="1" ht="15" x14ac:dyDescent="0.25">
      <c r="F352" s="8"/>
      <c r="I352" s="67"/>
    </row>
    <row r="353" spans="1:12" s="7" customFormat="1" ht="15" x14ac:dyDescent="0.25">
      <c r="F353" s="8"/>
      <c r="I353" s="67"/>
    </row>
    <row r="354" spans="1:12" s="7" customFormat="1" ht="15" x14ac:dyDescent="0.25">
      <c r="F354" s="8"/>
      <c r="I354" s="67"/>
    </row>
    <row r="355" spans="1:12" s="7" customFormat="1" ht="15" x14ac:dyDescent="0.25">
      <c r="F355" s="8"/>
      <c r="I355" s="67"/>
    </row>
    <row r="356" spans="1:12" s="7" customFormat="1" ht="15" x14ac:dyDescent="0.25">
      <c r="F356" s="8"/>
      <c r="I356" s="67"/>
    </row>
    <row r="357" spans="1:12" s="7" customFormat="1" ht="15" x14ac:dyDescent="0.25">
      <c r="F357" s="8"/>
      <c r="I357" s="67"/>
    </row>
    <row r="358" spans="1:12" s="7" customFormat="1" ht="15" x14ac:dyDescent="0.25">
      <c r="F358" s="8"/>
      <c r="I358" s="67"/>
    </row>
    <row r="359" spans="1:12" s="7" customFormat="1" ht="15" x14ac:dyDescent="0.25">
      <c r="F359" s="8"/>
      <c r="I359" s="67"/>
    </row>
    <row r="360" spans="1:12" s="7" customFormat="1" ht="15" x14ac:dyDescent="0.25">
      <c r="F360" s="8"/>
      <c r="I360" s="67"/>
    </row>
    <row r="361" spans="1:12" s="7" customFormat="1" ht="15" x14ac:dyDescent="0.25">
      <c r="F361" s="8"/>
      <c r="I361" s="67"/>
    </row>
    <row r="362" spans="1:12" s="7" customFormat="1" ht="15" x14ac:dyDescent="0.25">
      <c r="F362" s="8"/>
      <c r="I362" s="67"/>
    </row>
    <row r="363" spans="1:12" s="7" customFormat="1" ht="15" x14ac:dyDescent="0.25">
      <c r="F363" s="8"/>
      <c r="I363" s="67"/>
    </row>
    <row r="364" spans="1:12" s="7" customFormat="1" ht="15" x14ac:dyDescent="0.25">
      <c r="F364" s="8"/>
      <c r="I364" s="67"/>
    </row>
    <row r="365" spans="1:12" ht="15.6" x14ac:dyDescent="0.3">
      <c r="A365" s="7"/>
      <c r="B365" s="7"/>
      <c r="C365" s="7"/>
      <c r="D365" s="7"/>
      <c r="E365" s="7"/>
      <c r="F365" s="8"/>
      <c r="G365" s="7"/>
      <c r="H365" s="7"/>
      <c r="I365" s="67"/>
      <c r="J365" s="7"/>
      <c r="K365" s="7"/>
      <c r="L365" s="7"/>
    </row>
    <row r="366" spans="1:12" ht="15.6" x14ac:dyDescent="0.3">
      <c r="A366" s="7"/>
      <c r="B366" s="7"/>
      <c r="C366" s="7"/>
      <c r="D366" s="7"/>
      <c r="E366" s="7"/>
      <c r="F366" s="8"/>
      <c r="G366" s="7"/>
      <c r="H366" s="7"/>
      <c r="I366" s="67"/>
      <c r="J366" s="7"/>
      <c r="K366" s="7"/>
      <c r="L366" s="7"/>
    </row>
    <row r="367" spans="1:12" ht="15.6" x14ac:dyDescent="0.3">
      <c r="A367" s="7"/>
      <c r="B367" s="7"/>
      <c r="C367" s="7"/>
      <c r="D367" s="7"/>
      <c r="E367" s="7"/>
      <c r="F367" s="8"/>
      <c r="G367" s="7"/>
      <c r="H367" s="7"/>
      <c r="I367" s="67"/>
      <c r="J367" s="7"/>
      <c r="K367" s="7"/>
      <c r="L367" s="7"/>
    </row>
    <row r="368" spans="1:12" ht="15.6" x14ac:dyDescent="0.3">
      <c r="A368" s="7"/>
      <c r="B368" s="7"/>
      <c r="C368" s="7"/>
      <c r="D368" s="7"/>
      <c r="E368" s="7"/>
      <c r="F368" s="8"/>
      <c r="G368" s="7"/>
      <c r="H368" s="7"/>
      <c r="I368" s="67"/>
      <c r="J368" s="7"/>
      <c r="K368" s="7"/>
      <c r="L368" s="7"/>
    </row>
    <row r="369" spans="2:12" ht="15.6" x14ac:dyDescent="0.3">
      <c r="B369" s="7"/>
      <c r="C369" s="7"/>
      <c r="D369" s="7"/>
      <c r="E369" s="7"/>
      <c r="F369" s="8"/>
      <c r="G369" s="7"/>
      <c r="H369" s="7"/>
      <c r="I369" s="67"/>
      <c r="J369" s="7"/>
      <c r="K369" s="7"/>
      <c r="L369" s="7"/>
    </row>
  </sheetData>
  <mergeCells count="4">
    <mergeCell ref="I110:K110"/>
    <mergeCell ref="I122:K122"/>
    <mergeCell ref="I133:K133"/>
    <mergeCell ref="D19:H19"/>
  </mergeCells>
  <hyperlinks>
    <hyperlink ref="D19:H19" r:id="rId1" display="https://www.lfl.bayern.de/iba/tier/296853/index.php" xr:uid="{F401C19C-4841-404F-872A-1B6CF8BD867A}"/>
  </hyperlinks>
  <pageMargins left="0.23622047244094491" right="0.23622047244094491" top="0.39370078740157483" bottom="0.74803149606299213" header="0.31496062992125984" footer="0.31496062992125984"/>
  <pageSetup paperSize="9" scale="90" fitToHeight="3" orientation="portrait" r:id="rId2"/>
  <headerFooter>
    <oddFooter>&amp;L5. Kapitel - BF-Beispiel&amp;C&amp;D  -  &amp;F&amp;R&amp;P</oddFooter>
  </headerFooter>
  <rowBreaks count="2" manualBreakCount="2">
    <brk id="47" min="1" max="11" man="1"/>
    <brk id="86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D704B-1047-4218-9CEA-932D79C93950}">
  <dimension ref="A1:H73"/>
  <sheetViews>
    <sheetView zoomScaleNormal="100" workbookViewId="0">
      <selection activeCell="B2" sqref="B2"/>
    </sheetView>
  </sheetViews>
  <sheetFormatPr baseColWidth="10" defaultColWidth="11.44140625" defaultRowHeight="15" x14ac:dyDescent="0.3"/>
  <cols>
    <col min="1" max="1" width="4.77734375" style="67" customWidth="1"/>
    <col min="2" max="2" width="48.77734375" style="86" customWidth="1"/>
    <col min="3" max="3" width="16.44140625" style="95" customWidth="1"/>
    <col min="4" max="4" width="4.5546875" style="87" customWidth="1"/>
    <col min="5" max="16384" width="11.44140625" style="86"/>
  </cols>
  <sheetData>
    <row r="1" spans="1:5" s="102" customFormat="1" ht="21" x14ac:dyDescent="0.4">
      <c r="A1" s="98" t="s">
        <v>170</v>
      </c>
      <c r="B1" s="99"/>
      <c r="C1" s="100"/>
      <c r="D1" s="101"/>
      <c r="E1" s="99"/>
    </row>
    <row r="2" spans="1:5" ht="15.6" x14ac:dyDescent="0.3">
      <c r="A2" s="89"/>
      <c r="B2" s="7"/>
      <c r="C2" s="10"/>
      <c r="E2" s="7"/>
    </row>
    <row r="3" spans="1:5" ht="15.6" x14ac:dyDescent="0.3">
      <c r="A3" s="89"/>
      <c r="B3" s="7" t="s">
        <v>172</v>
      </c>
      <c r="C3" s="10"/>
      <c r="E3" s="7"/>
    </row>
    <row r="4" spans="1:5" ht="15.6" x14ac:dyDescent="0.3">
      <c r="B4" s="7" t="s">
        <v>171</v>
      </c>
      <c r="C4" s="10"/>
      <c r="E4" s="7"/>
    </row>
    <row r="5" spans="1:5" ht="15.6" x14ac:dyDescent="0.3">
      <c r="B5" s="103" t="s">
        <v>173</v>
      </c>
      <c r="C5" s="10"/>
      <c r="E5" s="7"/>
    </row>
    <row r="6" spans="1:5" ht="15.6" x14ac:dyDescent="0.3">
      <c r="B6" s="7"/>
      <c r="C6" s="10"/>
      <c r="E6" s="7" t="s">
        <v>109</v>
      </c>
    </row>
    <row r="7" spans="1:5" ht="15.6" x14ac:dyDescent="0.3">
      <c r="B7" s="11" t="s">
        <v>108</v>
      </c>
      <c r="C7" s="10"/>
    </row>
    <row r="8" spans="1:5" ht="15.6" x14ac:dyDescent="0.3">
      <c r="B8" s="7" t="s">
        <v>111</v>
      </c>
      <c r="C8" s="94"/>
      <c r="E8" s="7" t="s">
        <v>110</v>
      </c>
    </row>
    <row r="9" spans="1:5" ht="15.6" x14ac:dyDescent="0.3">
      <c r="B9" s="93" t="s">
        <v>112</v>
      </c>
      <c r="C9" s="94"/>
      <c r="E9" s="7" t="s">
        <v>122</v>
      </c>
    </row>
    <row r="10" spans="1:5" ht="15.6" x14ac:dyDescent="0.3">
      <c r="B10" s="7" t="s">
        <v>113</v>
      </c>
      <c r="C10" s="94"/>
      <c r="E10" s="7" t="s">
        <v>123</v>
      </c>
    </row>
    <row r="11" spans="1:5" ht="15.6" x14ac:dyDescent="0.3">
      <c r="B11" s="93" t="s">
        <v>114</v>
      </c>
      <c r="C11" s="94"/>
      <c r="E11" s="7" t="s">
        <v>126</v>
      </c>
    </row>
    <row r="12" spans="1:5" ht="15.6" x14ac:dyDescent="0.3">
      <c r="B12" s="93" t="s">
        <v>115</v>
      </c>
      <c r="C12" s="94"/>
      <c r="E12" s="7" t="s">
        <v>127</v>
      </c>
    </row>
    <row r="13" spans="1:5" ht="15.6" x14ac:dyDescent="0.3">
      <c r="B13" s="7" t="s">
        <v>116</v>
      </c>
      <c r="C13" s="94"/>
      <c r="E13" s="7" t="s">
        <v>128</v>
      </c>
    </row>
    <row r="14" spans="1:5" ht="15.6" x14ac:dyDescent="0.3">
      <c r="B14" s="7" t="s">
        <v>117</v>
      </c>
      <c r="C14" s="94"/>
      <c r="E14" s="7" t="s">
        <v>146</v>
      </c>
    </row>
    <row r="15" spans="1:5" ht="15.6" x14ac:dyDescent="0.3">
      <c r="B15" s="7" t="s">
        <v>118</v>
      </c>
      <c r="C15" s="94"/>
      <c r="E15" s="7" t="s">
        <v>130</v>
      </c>
    </row>
    <row r="16" spans="1:5" ht="15.6" x14ac:dyDescent="0.3">
      <c r="B16" s="93" t="s">
        <v>119</v>
      </c>
      <c r="C16" s="94"/>
      <c r="E16" s="7" t="s">
        <v>131</v>
      </c>
    </row>
    <row r="17" spans="1:8" ht="15.6" x14ac:dyDescent="0.3">
      <c r="B17" s="93" t="s">
        <v>120</v>
      </c>
      <c r="C17" s="94"/>
      <c r="E17" s="7" t="s">
        <v>132</v>
      </c>
    </row>
    <row r="18" spans="1:8" ht="15.6" x14ac:dyDescent="0.3">
      <c r="B18" s="7" t="s">
        <v>121</v>
      </c>
      <c r="C18" s="94"/>
      <c r="E18" s="7" t="s">
        <v>133</v>
      </c>
    </row>
    <row r="19" spans="1:8" ht="15.6" x14ac:dyDescent="0.3">
      <c r="B19" s="7" t="s">
        <v>163</v>
      </c>
      <c r="C19" s="94"/>
      <c r="E19" s="7" t="s">
        <v>134</v>
      </c>
    </row>
    <row r="20" spans="1:8" ht="16.2" thickBot="1" x14ac:dyDescent="0.35">
      <c r="A20" s="67">
        <v>1</v>
      </c>
      <c r="B20" s="28" t="s">
        <v>168</v>
      </c>
      <c r="C20" s="55">
        <f>+C8-C9+C10-C11-C12+C13+C14+C15-C16-C17+C18+C19</f>
        <v>0</v>
      </c>
      <c r="E20" s="7"/>
    </row>
    <row r="21" spans="1:8" ht="15.6" x14ac:dyDescent="0.3">
      <c r="B21" s="7"/>
      <c r="C21" s="10"/>
      <c r="E21" s="7"/>
    </row>
    <row r="22" spans="1:8" ht="15.6" x14ac:dyDescent="0.3">
      <c r="B22" s="7"/>
      <c r="C22" s="10"/>
      <c r="E22" s="7" t="s">
        <v>109</v>
      </c>
    </row>
    <row r="23" spans="1:8" ht="15.6" x14ac:dyDescent="0.3">
      <c r="B23" s="11" t="s">
        <v>136</v>
      </c>
      <c r="C23" s="10"/>
    </row>
    <row r="24" spans="1:8" ht="15.6" x14ac:dyDescent="0.3">
      <c r="B24" s="7" t="s">
        <v>137</v>
      </c>
      <c r="C24" s="94"/>
      <c r="E24" s="7" t="s">
        <v>143</v>
      </c>
    </row>
    <row r="25" spans="1:8" ht="15.6" x14ac:dyDescent="0.3">
      <c r="B25" s="93" t="s">
        <v>167</v>
      </c>
      <c r="C25" s="94"/>
      <c r="E25" s="93" t="s">
        <v>164</v>
      </c>
      <c r="F25" s="96"/>
      <c r="G25" s="96"/>
      <c r="H25" s="96"/>
    </row>
    <row r="26" spans="1:8" ht="15.6" x14ac:dyDescent="0.3">
      <c r="B26" s="93" t="s">
        <v>166</v>
      </c>
      <c r="C26" s="94"/>
      <c r="E26" s="93" t="s">
        <v>165</v>
      </c>
      <c r="F26" s="96"/>
      <c r="G26" s="96"/>
      <c r="H26" s="96"/>
    </row>
    <row r="27" spans="1:8" ht="15.6" x14ac:dyDescent="0.3">
      <c r="B27" s="7" t="s">
        <v>138</v>
      </c>
      <c r="C27" s="94"/>
      <c r="E27" s="7" t="s">
        <v>144</v>
      </c>
    </row>
    <row r="28" spans="1:8" ht="15.6" x14ac:dyDescent="0.3">
      <c r="B28" s="93" t="s">
        <v>139</v>
      </c>
      <c r="C28" s="94"/>
      <c r="E28" s="7" t="s">
        <v>126</v>
      </c>
    </row>
    <row r="29" spans="1:8" ht="15.6" x14ac:dyDescent="0.3">
      <c r="B29" s="7" t="s">
        <v>140</v>
      </c>
      <c r="C29" s="94"/>
      <c r="E29" s="7" t="s">
        <v>124</v>
      </c>
    </row>
    <row r="30" spans="1:8" ht="15.6" x14ac:dyDescent="0.3">
      <c r="B30" s="7" t="s">
        <v>140</v>
      </c>
      <c r="C30" s="94"/>
      <c r="E30" s="7" t="s">
        <v>125</v>
      </c>
    </row>
    <row r="31" spans="1:8" ht="15.6" x14ac:dyDescent="0.3">
      <c r="B31" s="7" t="s">
        <v>140</v>
      </c>
      <c r="C31" s="94"/>
      <c r="E31" s="7" t="s">
        <v>145</v>
      </c>
    </row>
    <row r="32" spans="1:8" ht="15.6" x14ac:dyDescent="0.3">
      <c r="B32" s="93" t="s">
        <v>141</v>
      </c>
      <c r="C32" s="94"/>
      <c r="E32" s="7" t="s">
        <v>127</v>
      </c>
    </row>
    <row r="33" spans="1:5" ht="15.6" x14ac:dyDescent="0.3">
      <c r="B33" s="7" t="s">
        <v>117</v>
      </c>
      <c r="C33" s="94"/>
      <c r="E33" s="7" t="s">
        <v>129</v>
      </c>
    </row>
    <row r="34" spans="1:5" ht="15.6" x14ac:dyDescent="0.3">
      <c r="B34" s="93" t="s">
        <v>142</v>
      </c>
      <c r="C34" s="94"/>
      <c r="E34" s="7" t="s">
        <v>132</v>
      </c>
    </row>
    <row r="35" spans="1:5" ht="16.2" thickBot="1" x14ac:dyDescent="0.35">
      <c r="A35" s="67">
        <v>2</v>
      </c>
      <c r="B35" s="28" t="s">
        <v>136</v>
      </c>
      <c r="C35" s="55">
        <f>+C24+C25+C26+C27-C28+C29+C30+C31-C32+C33-C34</f>
        <v>0</v>
      </c>
      <c r="E35" s="7"/>
    </row>
    <row r="36" spans="1:5" ht="15.6" x14ac:dyDescent="0.3">
      <c r="B36" s="7"/>
      <c r="C36" s="10"/>
      <c r="E36" s="7"/>
    </row>
    <row r="37" spans="1:5" ht="15.6" x14ac:dyDescent="0.3">
      <c r="B37" s="11" t="s">
        <v>147</v>
      </c>
      <c r="C37" s="10"/>
    </row>
    <row r="38" spans="1:5" ht="15.6" x14ac:dyDescent="0.3">
      <c r="B38" s="7" t="s">
        <v>148</v>
      </c>
      <c r="C38" s="10">
        <f>+C20</f>
        <v>0</v>
      </c>
      <c r="E38" s="7" t="s">
        <v>169</v>
      </c>
    </row>
    <row r="39" spans="1:5" ht="15.6" x14ac:dyDescent="0.3">
      <c r="B39" s="7" t="s">
        <v>149</v>
      </c>
      <c r="C39" s="94"/>
      <c r="E39" s="7" t="s">
        <v>153</v>
      </c>
    </row>
    <row r="40" spans="1:5" ht="15.6" x14ac:dyDescent="0.3">
      <c r="B40" s="7" t="s">
        <v>151</v>
      </c>
      <c r="C40" s="94"/>
      <c r="E40" s="7" t="s">
        <v>156</v>
      </c>
    </row>
    <row r="41" spans="1:5" ht="15.6" x14ac:dyDescent="0.3">
      <c r="B41" s="7" t="s">
        <v>152</v>
      </c>
      <c r="C41" s="94"/>
      <c r="E41" s="7" t="s">
        <v>150</v>
      </c>
    </row>
    <row r="42" spans="1:5" ht="15.6" x14ac:dyDescent="0.3">
      <c r="B42" s="7" t="s">
        <v>154</v>
      </c>
      <c r="C42" s="94"/>
      <c r="E42" s="7" t="s">
        <v>155</v>
      </c>
    </row>
    <row r="43" spans="1:5" ht="16.2" thickBot="1" x14ac:dyDescent="0.35">
      <c r="A43" s="67">
        <v>3</v>
      </c>
      <c r="B43" s="28" t="s">
        <v>147</v>
      </c>
      <c r="C43" s="55">
        <f>+C38+C39-C40-C41+C42</f>
        <v>0</v>
      </c>
      <c r="E43" s="7"/>
    </row>
    <row r="44" spans="1:5" ht="15.6" x14ac:dyDescent="0.3">
      <c r="B44" s="7"/>
      <c r="C44" s="10"/>
      <c r="E44" s="7"/>
    </row>
    <row r="45" spans="1:5" s="7" customFormat="1" ht="15.6" x14ac:dyDescent="0.3">
      <c r="A45" s="67"/>
      <c r="B45" s="7" t="s">
        <v>104</v>
      </c>
      <c r="C45" s="94"/>
      <c r="D45" s="87"/>
      <c r="E45" s="7" t="s">
        <v>105</v>
      </c>
    </row>
    <row r="46" spans="1:5" s="7" customFormat="1" ht="15.6" x14ac:dyDescent="0.3">
      <c r="A46" s="67"/>
      <c r="B46" s="7" t="s">
        <v>157</v>
      </c>
      <c r="C46" s="94"/>
      <c r="D46" s="87"/>
      <c r="E46" s="7" t="s">
        <v>106</v>
      </c>
    </row>
    <row r="47" spans="1:5" s="7" customFormat="1" ht="16.2" thickBot="1" x14ac:dyDescent="0.35">
      <c r="A47" s="67">
        <v>4</v>
      </c>
      <c r="B47" s="28" t="s">
        <v>107</v>
      </c>
      <c r="C47" s="55">
        <f>+C46+C45</f>
        <v>0</v>
      </c>
      <c r="D47" s="87"/>
      <c r="E47" s="87"/>
    </row>
    <row r="48" spans="1:5" s="7" customFormat="1" ht="15.6" x14ac:dyDescent="0.3">
      <c r="A48" s="67"/>
      <c r="C48" s="10"/>
      <c r="D48" s="87"/>
    </row>
    <row r="49" spans="1:6" s="7" customFormat="1" ht="15.6" x14ac:dyDescent="0.3">
      <c r="A49" s="67"/>
      <c r="B49" s="7" t="s">
        <v>101</v>
      </c>
      <c r="C49" s="94"/>
      <c r="D49" s="87"/>
      <c r="E49" s="7" t="s">
        <v>98</v>
      </c>
    </row>
    <row r="50" spans="1:6" s="7" customFormat="1" ht="15.6" x14ac:dyDescent="0.3">
      <c r="A50" s="67"/>
      <c r="B50" s="90" t="s">
        <v>135</v>
      </c>
      <c r="C50" s="94"/>
      <c r="D50" s="87"/>
      <c r="E50" s="91" t="s">
        <v>99</v>
      </c>
    </row>
    <row r="51" spans="1:6" s="7" customFormat="1" ht="16.2" thickBot="1" x14ac:dyDescent="0.35">
      <c r="A51" s="67">
        <v>5</v>
      </c>
      <c r="B51" s="28" t="s">
        <v>100</v>
      </c>
      <c r="C51" s="55">
        <f>+C50+C49</f>
        <v>0</v>
      </c>
      <c r="D51" s="87"/>
      <c r="E51" s="92"/>
      <c r="F51" s="87"/>
    </row>
    <row r="52" spans="1:6" s="7" customFormat="1" ht="15.6" x14ac:dyDescent="0.3">
      <c r="A52" s="67"/>
      <c r="C52" s="10"/>
      <c r="D52" s="87"/>
    </row>
    <row r="53" spans="1:6" s="7" customFormat="1" ht="15.6" x14ac:dyDescent="0.3">
      <c r="A53" s="67">
        <v>6</v>
      </c>
      <c r="B53" s="7" t="s">
        <v>95</v>
      </c>
      <c r="C53" s="94"/>
      <c r="D53" s="87"/>
      <c r="E53" s="7" t="s">
        <v>96</v>
      </c>
    </row>
    <row r="54" spans="1:6" ht="15.6" x14ac:dyDescent="0.3">
      <c r="B54" s="7"/>
      <c r="C54" s="10"/>
      <c r="E54" s="7"/>
    </row>
    <row r="55" spans="1:6" ht="15.6" x14ac:dyDescent="0.3">
      <c r="A55" s="67">
        <v>7</v>
      </c>
      <c r="B55" s="7" t="s">
        <v>88</v>
      </c>
      <c r="C55" s="97"/>
      <c r="E55" s="7" t="s">
        <v>89</v>
      </c>
    </row>
    <row r="56" spans="1:6" ht="15.6" x14ac:dyDescent="0.3">
      <c r="A56" s="67">
        <v>8</v>
      </c>
      <c r="B56" s="7" t="s">
        <v>2</v>
      </c>
      <c r="C56" s="94"/>
      <c r="E56" s="7" t="s">
        <v>102</v>
      </c>
    </row>
    <row r="57" spans="1:6" ht="15.6" x14ac:dyDescent="0.3">
      <c r="A57" s="67">
        <v>9</v>
      </c>
      <c r="B57" s="7" t="s">
        <v>1</v>
      </c>
      <c r="C57" s="10" t="e">
        <f>+C56/C55</f>
        <v>#DIV/0!</v>
      </c>
      <c r="E57" s="7" t="s">
        <v>158</v>
      </c>
    </row>
    <row r="59" spans="1:6" ht="15.6" x14ac:dyDescent="0.3">
      <c r="A59" s="67">
        <v>10</v>
      </c>
      <c r="B59" s="7" t="s">
        <v>3</v>
      </c>
      <c r="C59" s="88"/>
      <c r="E59" s="7" t="s">
        <v>90</v>
      </c>
    </row>
    <row r="60" spans="1:6" ht="15.6" x14ac:dyDescent="0.3">
      <c r="A60" s="67">
        <v>11</v>
      </c>
      <c r="B60" s="7" t="s">
        <v>4</v>
      </c>
      <c r="C60" s="10" t="e">
        <f>+C56/C59</f>
        <v>#DIV/0!</v>
      </c>
      <c r="E60" s="7" t="s">
        <v>159</v>
      </c>
    </row>
    <row r="61" spans="1:6" ht="15.6" x14ac:dyDescent="0.3">
      <c r="A61" s="67">
        <v>12</v>
      </c>
      <c r="B61" s="7" t="s">
        <v>5</v>
      </c>
      <c r="C61" s="17" t="e">
        <f>+C55/C59</f>
        <v>#DIV/0!</v>
      </c>
      <c r="E61" s="7" t="s">
        <v>160</v>
      </c>
    </row>
    <row r="62" spans="1:6" ht="15.6" x14ac:dyDescent="0.3">
      <c r="B62" s="7"/>
      <c r="C62" s="10"/>
      <c r="E62" s="7"/>
    </row>
    <row r="63" spans="1:6" ht="15.6" x14ac:dyDescent="0.3">
      <c r="A63" s="67">
        <v>13</v>
      </c>
      <c r="B63" s="7" t="s">
        <v>6</v>
      </c>
      <c r="C63" s="10">
        <f>+C35</f>
        <v>0</v>
      </c>
      <c r="E63" s="7" t="s">
        <v>174</v>
      </c>
    </row>
    <row r="64" spans="1:6" ht="15.6" x14ac:dyDescent="0.3">
      <c r="A64" s="67">
        <v>14</v>
      </c>
      <c r="B64" s="18" t="s">
        <v>7</v>
      </c>
      <c r="C64" s="94"/>
      <c r="E64" s="7" t="s">
        <v>92</v>
      </c>
    </row>
    <row r="65" spans="1:6" ht="15.6" x14ac:dyDescent="0.3">
      <c r="A65" s="67">
        <v>15</v>
      </c>
      <c r="B65" s="7" t="s">
        <v>8</v>
      </c>
      <c r="C65" s="94"/>
      <c r="E65" s="7" t="s">
        <v>91</v>
      </c>
    </row>
    <row r="66" spans="1:6" ht="15.6" x14ac:dyDescent="0.3">
      <c r="A66" s="67">
        <v>16</v>
      </c>
      <c r="B66" s="7" t="s">
        <v>9</v>
      </c>
      <c r="C66" s="94"/>
      <c r="E66" s="7" t="s">
        <v>93</v>
      </c>
    </row>
    <row r="67" spans="1:6" ht="15.6" x14ac:dyDescent="0.3">
      <c r="A67" s="67">
        <v>17</v>
      </c>
      <c r="B67" s="7" t="s">
        <v>10</v>
      </c>
      <c r="C67" s="94"/>
      <c r="E67" s="7" t="s">
        <v>103</v>
      </c>
    </row>
    <row r="68" spans="1:6" ht="15.6" x14ac:dyDescent="0.3">
      <c r="A68" s="67">
        <v>18</v>
      </c>
      <c r="B68" s="7" t="s">
        <v>11</v>
      </c>
      <c r="C68" s="10">
        <f>+C53-C51-C69</f>
        <v>0</v>
      </c>
      <c r="E68" s="7" t="s">
        <v>161</v>
      </c>
    </row>
    <row r="69" spans="1:6" ht="15.6" x14ac:dyDescent="0.3">
      <c r="A69" s="67">
        <v>19</v>
      </c>
      <c r="B69" s="7" t="s">
        <v>12</v>
      </c>
      <c r="C69" s="94"/>
      <c r="E69" s="7" t="s">
        <v>94</v>
      </c>
    </row>
    <row r="70" spans="1:6" ht="15.6" x14ac:dyDescent="0.3">
      <c r="A70" s="67">
        <v>20</v>
      </c>
      <c r="B70" s="7" t="s">
        <v>13</v>
      </c>
      <c r="C70" s="10">
        <f>+C47</f>
        <v>0</v>
      </c>
      <c r="E70" s="7" t="s">
        <v>162</v>
      </c>
    </row>
    <row r="71" spans="1:6" ht="15.6" x14ac:dyDescent="0.3">
      <c r="A71" s="67">
        <v>21</v>
      </c>
      <c r="B71" s="7" t="s">
        <v>14</v>
      </c>
      <c r="C71" s="94"/>
      <c r="E71" s="7" t="s">
        <v>97</v>
      </c>
    </row>
    <row r="72" spans="1:6" ht="15.6" x14ac:dyDescent="0.3">
      <c r="B72" s="7"/>
      <c r="C72" s="10"/>
      <c r="E72" s="7"/>
    </row>
    <row r="73" spans="1:6" ht="15.6" x14ac:dyDescent="0.3">
      <c r="E73" s="7"/>
      <c r="F73" s="7"/>
    </row>
  </sheetData>
  <phoneticPr fontId="22" type="noConversion"/>
  <pageMargins left="0.7" right="0.7" top="0.78740157499999996" bottom="0.78740157499999996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Auswertung</vt:lpstr>
      <vt:lpstr>BMEL-Codes</vt:lpstr>
      <vt:lpstr>Auswertung!Druckbereich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Hofmann, Guido (LfL)</dc:creator>
  <cp:lastModifiedBy>Hofmann, Guido (LfL)</cp:lastModifiedBy>
  <cp:lastPrinted>2023-05-04T07:39:03Z</cp:lastPrinted>
  <dcterms:created xsi:type="dcterms:W3CDTF">2022-04-04T14:34:54Z</dcterms:created>
  <dcterms:modified xsi:type="dcterms:W3CDTF">2025-04-10T14:44:13Z</dcterms:modified>
</cp:coreProperties>
</file>